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codeName="ThisWorkbook" autoCompressPictures="0"/>
  <bookViews>
    <workbookView xWindow="20" yWindow="0" windowWidth="25600" windowHeight="16060" tabRatio="842"/>
  </bookViews>
  <sheets>
    <sheet name="DASHBOARD" sheetId="56" r:id="rId1"/>
    <sheet name="DASHBOARD_DEMOGRAPHICS" sheetId="55" r:id="rId2"/>
    <sheet name="DASHBOARD_TRENDING" sheetId="58" r:id="rId3"/>
    <sheet name="CORE SURVEY" sheetId="59" r:id="rId4"/>
    <sheet name="WORK LIFE-TELEWORK" sheetId="60" r:id="rId5"/>
    <sheet name="DEMOGRAPHICS" sheetId="61" r:id="rId6"/>
    <sheet name="TREND CORE SURVEY" sheetId="62" r:id="rId7"/>
    <sheet name="TREND WORK LIFE-TELEWORK" sheetId="63" r:id="rId8"/>
    <sheet name="ASI" sheetId="64" r:id="rId9"/>
  </sheets>
  <definedNames>
    <definedName name="LeftData">OFFSET(DASHBOARD_DEMOGRAPHICS!$E$42:$E$50, 0, 0, DASHBOARD_DEMOGRAPHICS!$B$50)</definedName>
    <definedName name="leftLabel">OFFSET(DASHBOARD_DEMOGRAPHICS!$D$42:$D$50, 0, 0,DASHBOARD_DEMOGRAPHICS!$B$50)</definedName>
    <definedName name="nrAgencyName">DASHBOARD!$T$2:$T$3</definedName>
    <definedName name="nrChallenges">DASHBOARD!$Z$2:$Z$3</definedName>
    <definedName name="nrDemoAgeGroup">DASHBOARD_DEMOGRAPHICS!$U$5:$U$11</definedName>
    <definedName name="nrDemoAgeGroupLabel">DASHBOARD_DEMOGRAPHICS!$T$5:$T$11</definedName>
    <definedName name="nrDemoAgencyName">DASHBOARD_DEMOGRAPHICS!$T$2:$T$3</definedName>
    <definedName name="nrDemoDisability">DASHBOARD_DEMOGRAPHICS!$W$2:$W$3</definedName>
    <definedName name="nrDemoEducation">DASHBOARD_DEMOGRAPHICS!$Y$5:$Y$13</definedName>
    <definedName name="nrDemoEducationLabel">DASHBOARD_DEMOGRAPHICS!$X$5:$X$13</definedName>
    <definedName name="nrDemoGender">DASHBOARD_DEMOGRAPHICS!$U$2:$U$3</definedName>
    <definedName name="nrDemoGrade">DASHBOARD_DEMOGRAPHICS!$AG$5:$AG$12</definedName>
    <definedName name="nrDemoGradeLabel">DASHBOARD_DEMOGRAPHICS!$AF$5:$AF$12</definedName>
    <definedName name="nrDemoHispanic">DASHBOARD_DEMOGRAPHICS!$V$2:$V$3</definedName>
    <definedName name="nrDemoLeave">DASHBOARD_DEMOGRAPHICS!$AB$2:$AB$3</definedName>
    <definedName name="nrDemoLocation">DASHBOARD_DEMOGRAPHICS!$Y$2:$Y$3</definedName>
    <definedName name="nrDemoMilitary">DASHBOARD_DEMOGRAPHICS!$Z$2:$Z$3</definedName>
    <definedName name="nrDemoRacial">DASHBOARD_DEMOGRAPHICS!$W$5:$W$11</definedName>
    <definedName name="nrDemoRacialLabel">DASHBOARD_DEMOGRAPHICS!$V$5:$V$11</definedName>
    <definedName name="nrDemoRetirement">DASHBOARD_DEMOGRAPHICS!$AA$2:$AA$3</definedName>
    <definedName name="nrDemoSexual">DASHBOARD_DEMOGRAPHICS!$X$2:$X$3</definedName>
    <definedName name="nrDemoSupervisory">DASHBOARD_DEMOGRAPHICS!$AE$5:$AE$10</definedName>
    <definedName name="nrDemoSupervisoryLabel">DASHBOARD_DEMOGRAPHICS!$AD$5:$AD$10</definedName>
    <definedName name="nrDemoYearsAgency">DASHBOARD_DEMOGRAPHICS!$AA$5:$AA$11</definedName>
    <definedName name="nrDemoYearsAgencyLabel">DASHBOARD_DEMOGRAPHICS!$Z$5:$Z$11</definedName>
    <definedName name="nrDemoYearsFederal">DASHBOARD_DEMOGRAPHICS!$AC$5:$AC$12</definedName>
    <definedName name="nrDemoYearsFederalLabel">DASHBOARD_DEMOGRAPHICS!$AB$5:$AB$12</definedName>
    <definedName name="nrEngagementIndex">DASHBOARD!$AA$2:$AA$3</definedName>
    <definedName name="nrFieldPeriod">DASHBOARD!$AE$2:$AE$3</definedName>
    <definedName name="nrHighestAgree">DASHBOARD!$AB$4:$AC$9</definedName>
    <definedName name="nrHighestDisagree">DASHBOARD!$AD$4:$AE$9</definedName>
    <definedName name="nrHighestPerNeg">DASHBOARD!$X$4:$Y$9</definedName>
    <definedName name="nrHighestPerPos">DASHBOARD!$T$4:$U$9</definedName>
    <definedName name="nrIntrinsicExperiences">DASHBOARD!$AD$2:$AD$3</definedName>
    <definedName name="nrLeadersLead">DASHBOARD!$AB$2:$AB$3</definedName>
    <definedName name="nrLowestPerNeg">DASHBOARD!$Z$4:$AA$9</definedName>
    <definedName name="nrLowestPerPos">DASHBOARD!$V$4:$W$9</definedName>
    <definedName name="nrNumAdministered">DASHBOARD!$W$2:$W$3</definedName>
    <definedName name="nrNumCompleted">DASHBOARD!$V$2:$V$3</definedName>
    <definedName name="nrQuestions">DASHBOARD!$B$42:$C$126</definedName>
    <definedName name="nrResponseRate">DASHBOARD!$X$2:$X$3</definedName>
    <definedName name="nrSampleOrCensus">DASHBOARD!$U$2:$U$3</definedName>
    <definedName name="nrStrengths">DASHBOARD!$Y$2:$Y$3</definedName>
    <definedName name="nrSupervisors">DASHBOARD!$AC$2:$AC$3</definedName>
    <definedName name="nrTrendAgencyName">DASHBOARD_TRENDING!$T$2:$T$3</definedName>
    <definedName name="nrTrendData">DASHBOARD_TRENDING!$D$42:$G$113</definedName>
    <definedName name="nrTrendLargestDecrease2014">DASHBOARD_TRENDING!$AD$4:$AE$4</definedName>
    <definedName name="nrTrendLargestDecrease2015">DASHBOARD_TRENDING!$AB$4:$AC$4</definedName>
    <definedName name="nrTrendLargestDecrease2016">DASHBOARD_TRENDING!$Z$4:$AA$6</definedName>
    <definedName name="nrTrendLargestIncrease2014">DASHBOARD_TRENDING!$X$4:$Y$9</definedName>
    <definedName name="nrTrendLargestIncrease2015">DASHBOARD_TRENDING!$V$4:$W$9</definedName>
    <definedName name="nrTrendLargestIncrease2016">DASHBOARD_TRENDING!$T$4:$U$9</definedName>
    <definedName name="nrTrendNumDecrease2014">DASHBOARD_TRENDING!$Z$2:$Z$3</definedName>
    <definedName name="nrTrendNumDecrease2015">DASHBOARD_TRENDING!$X$2:$X$3</definedName>
    <definedName name="nrTrendNumDecrease2016">DASHBOARD_TRENDING!$V$2:$V$3</definedName>
    <definedName name="nrTrendNumIncrease2014">DASHBOARD_TRENDING!$Y$2:$Y$3</definedName>
    <definedName name="nrTrendNumIncrease2015">DASHBOARD_TRENDING!$W$2:$W$3</definedName>
    <definedName name="nrTrendNumIncrease2016">DASHBOARD_TRENDING!$U$2:$U$3</definedName>
    <definedName name="nrTrendQuestions">DASHBOARD_TRENDING!$B$42:$C$126</definedName>
    <definedName name="_xlnm.Print_Area" localSheetId="0">DASHBOARD!$B$2:$R$40</definedName>
    <definedName name="_xlnm.Print_Area" localSheetId="1">DASHBOARD_DEMOGRAPHICS!$B$2:$R$40</definedName>
    <definedName name="_xlnm.Print_Area" localSheetId="2">DASHBOARD_TRENDING!$B$2:$R$40</definedName>
    <definedName name="RightData">OFFSET(DASHBOARD_DEMOGRAPHICS!$E$50:$E$56, 0, 0, DASHBOARD_DEMOGRAPHICS!$B$51)</definedName>
    <definedName name="RightLabel">OFFSET(DASHBOARD_DEMOGRAPHICS!$D$50:$D$56, 0, 0, DASHBOARD_DEMOGRAPHICS!$B$51)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11" i="58" l="1"/>
  <c r="AF13" i="58"/>
  <c r="AC11" i="58"/>
  <c r="AD13" i="58"/>
  <c r="AA11" i="58"/>
  <c r="AB13" i="58"/>
  <c r="Y11" i="58"/>
  <c r="Z13" i="58"/>
  <c r="W11" i="58"/>
  <c r="X13" i="58"/>
  <c r="Z20" i="58"/>
  <c r="Z19" i="58"/>
  <c r="Z18" i="58"/>
  <c r="Z17" i="58"/>
  <c r="Z16" i="58"/>
  <c r="Y20" i="58"/>
  <c r="Y19" i="58"/>
  <c r="Y18" i="58"/>
  <c r="Y17" i="58"/>
  <c r="Y16" i="58"/>
  <c r="X20" i="58"/>
  <c r="X19" i="58"/>
  <c r="X18" i="58"/>
  <c r="X17" i="58"/>
  <c r="X16" i="58"/>
  <c r="W20" i="58"/>
  <c r="W19" i="58"/>
  <c r="W18" i="58"/>
  <c r="W17" i="58"/>
  <c r="W16" i="58"/>
  <c r="U38" i="58"/>
  <c r="U37" i="58"/>
  <c r="U36" i="58"/>
  <c r="U35" i="58"/>
  <c r="U34" i="58"/>
  <c r="V32" i="58"/>
  <c r="U32" i="58"/>
  <c r="U31" i="58"/>
  <c r="AF11" i="58"/>
  <c r="AD11" i="58"/>
  <c r="P53" i="56"/>
  <c r="U33" i="58"/>
  <c r="V31" i="58"/>
  <c r="Y29" i="58"/>
  <c r="X29" i="58"/>
  <c r="W29" i="58"/>
  <c r="Y28" i="58"/>
  <c r="X28" i="58"/>
  <c r="W28" i="58"/>
  <c r="Y27" i="58"/>
  <c r="X27" i="58"/>
  <c r="W27" i="58"/>
  <c r="Y26" i="58"/>
  <c r="X26" i="58"/>
  <c r="W26" i="58"/>
  <c r="AF12" i="58"/>
  <c r="AE12" i="58"/>
  <c r="AD12" i="58"/>
  <c r="AC12" i="58"/>
  <c r="AB12" i="58"/>
  <c r="AA12" i="58"/>
  <c r="Z12" i="58"/>
  <c r="Y12" i="58"/>
  <c r="X12" i="58"/>
  <c r="W12" i="58"/>
  <c r="V12" i="58"/>
  <c r="AB11" i="58"/>
  <c r="Z11" i="58"/>
  <c r="AJ16" i="58"/>
  <c r="X11" i="58"/>
  <c r="V11" i="58"/>
  <c r="D34" i="58"/>
  <c r="D16" i="58"/>
  <c r="Z21" i="58"/>
  <c r="X21" i="58"/>
  <c r="AB21" i="58"/>
  <c r="Y21" i="58"/>
  <c r="W21" i="58"/>
  <c r="X14" i="58"/>
  <c r="Y23" i="58"/>
  <c r="W23" i="58"/>
  <c r="Z23" i="58"/>
  <c r="X23" i="58"/>
  <c r="AB23" i="58"/>
  <c r="AB14" i="58"/>
  <c r="Z25" i="58"/>
  <c r="X25" i="58"/>
  <c r="AB25" i="58"/>
  <c r="AF14" i="58"/>
  <c r="Y25" i="58"/>
  <c r="W25" i="58"/>
  <c r="Z14" i="58"/>
  <c r="Z22" i="58"/>
  <c r="Y22" i="58"/>
  <c r="W22" i="58"/>
  <c r="X22" i="58"/>
  <c r="AD14" i="58"/>
  <c r="W24" i="58"/>
  <c r="Z24" i="58"/>
  <c r="X24" i="58"/>
  <c r="Y24" i="58"/>
  <c r="W14" i="58"/>
  <c r="AA14" i="58"/>
  <c r="AE14" i="58"/>
  <c r="Y14" i="58"/>
  <c r="AC14" i="58"/>
  <c r="AB17" i="58"/>
  <c r="Y13" i="58"/>
  <c r="AB16" i="58"/>
  <c r="W13" i="58"/>
  <c r="AA13" i="58"/>
  <c r="AE13" i="58"/>
  <c r="AC13" i="58"/>
  <c r="AB19" i="58"/>
  <c r="AI16" i="58"/>
  <c r="AF25" i="58"/>
  <c r="AF23" i="58"/>
  <c r="AF21" i="58"/>
  <c r="AF19" i="58"/>
  <c r="AF16" i="58"/>
  <c r="AF17" i="58"/>
  <c r="AB22" i="58"/>
  <c r="AF22" i="58"/>
  <c r="AB24" i="58"/>
  <c r="AF24" i="58"/>
  <c r="AG22" i="58"/>
  <c r="AC22" i="58"/>
  <c r="AG21" i="58"/>
  <c r="AC21" i="58"/>
  <c r="AA21" i="58"/>
  <c r="AE21" i="58"/>
  <c r="AG23" i="58"/>
  <c r="AC23" i="58"/>
  <c r="AG24" i="58"/>
  <c r="AC24" i="58"/>
  <c r="AA22" i="58"/>
  <c r="AE22" i="58"/>
  <c r="AA24" i="58"/>
  <c r="AE24" i="58"/>
  <c r="AA25" i="58"/>
  <c r="AE25" i="58"/>
  <c r="AA23" i="58"/>
  <c r="AE23" i="58"/>
  <c r="AG25" i="58"/>
  <c r="AC25" i="58"/>
  <c r="AA19" i="58"/>
  <c r="AE19" i="58"/>
  <c r="AA20" i="58"/>
  <c r="AE20" i="58"/>
  <c r="AA18" i="58"/>
  <c r="AE18" i="58"/>
  <c r="AA17" i="58"/>
  <c r="AE17" i="58"/>
  <c r="AA16" i="58"/>
  <c r="AE16" i="58"/>
  <c r="AB20" i="58"/>
  <c r="AF20" i="58"/>
  <c r="AG16" i="58"/>
  <c r="AC16" i="58"/>
  <c r="AG18" i="58"/>
  <c r="AC18" i="58"/>
  <c r="AG17" i="58"/>
  <c r="AC17" i="58"/>
  <c r="AB18" i="58"/>
  <c r="AF18" i="58"/>
  <c r="AG19" i="58"/>
  <c r="AC19" i="58"/>
  <c r="AG20" i="58"/>
  <c r="AC20" i="58"/>
  <c r="W54" i="56"/>
  <c r="V54" i="56"/>
  <c r="W56" i="56"/>
  <c r="U54" i="56"/>
  <c r="T54" i="56"/>
  <c r="U56" i="56"/>
  <c r="S54" i="56"/>
  <c r="R54" i="56"/>
  <c r="S56" i="56"/>
  <c r="Q54" i="56"/>
  <c r="P54" i="56"/>
  <c r="Q56" i="56"/>
  <c r="O54" i="56"/>
  <c r="N54" i="56"/>
  <c r="O56" i="56"/>
  <c r="W53" i="56"/>
  <c r="V53" i="56"/>
  <c r="W55" i="56"/>
  <c r="U53" i="56"/>
  <c r="T53" i="56"/>
  <c r="U55" i="56"/>
  <c r="S53" i="56"/>
  <c r="R53" i="56"/>
  <c r="S55" i="56"/>
  <c r="Q53" i="56"/>
  <c r="M54" i="56"/>
  <c r="Q55" i="56"/>
  <c r="O53" i="56"/>
  <c r="N53" i="56"/>
  <c r="O55" i="56"/>
  <c r="M53" i="56"/>
  <c r="D43" i="55"/>
  <c r="N55" i="56"/>
  <c r="P55" i="56"/>
  <c r="N56" i="56"/>
  <c r="P56" i="56"/>
  <c r="R56" i="56"/>
  <c r="V56" i="56"/>
  <c r="T56" i="56"/>
  <c r="R55" i="56"/>
  <c r="V55" i="56"/>
  <c r="T55" i="56"/>
  <c r="E42" i="55"/>
  <c r="D48" i="55"/>
  <c r="D45" i="55"/>
  <c r="D44" i="55"/>
  <c r="E47" i="55"/>
  <c r="C52" i="55"/>
  <c r="E48" i="55"/>
  <c r="D49" i="55"/>
  <c r="E49" i="55"/>
  <c r="E43" i="55"/>
  <c r="D42" i="55"/>
  <c r="D47" i="55"/>
  <c r="E45" i="55"/>
  <c r="E46" i="55"/>
  <c r="B50" i="55"/>
  <c r="D46" i="55"/>
  <c r="E44" i="55"/>
  <c r="D52" i="55"/>
  <c r="E52" i="55"/>
  <c r="E50" i="55"/>
  <c r="E54" i="55"/>
  <c r="D51" i="55"/>
  <c r="D54" i="55"/>
  <c r="C53" i="55"/>
  <c r="E53" i="55"/>
  <c r="D55" i="55"/>
  <c r="D53" i="55"/>
  <c r="D56" i="55"/>
  <c r="E55" i="55"/>
  <c r="D50" i="55"/>
  <c r="B51" i="55"/>
  <c r="E51" i="55"/>
  <c r="E56" i="55"/>
</calcChain>
</file>

<file path=xl/sharedStrings.xml><?xml version="1.0" encoding="utf-8"?>
<sst xmlns="http://schemas.openxmlformats.org/spreadsheetml/2006/main" count="2705" uniqueCount="490">
  <si>
    <t>I have enough information to do my job well.</t>
  </si>
  <si>
    <t>I feel encouraged to come up with new and better ways of doing things.</t>
  </si>
  <si>
    <t>I like the kind of work I do.</t>
  </si>
  <si>
    <t>I know what is expected of me on the job.</t>
  </si>
  <si>
    <t>I am constantly looking for ways to do my job better.</t>
  </si>
  <si>
    <t>My workload is reasonable.</t>
  </si>
  <si>
    <t>My talents are used well in the workplace.</t>
  </si>
  <si>
    <t>The work I do is important.</t>
  </si>
  <si>
    <t>I am held accountable for achieving results.</t>
  </si>
  <si>
    <t>I can disclose a suspected violation of any law, rule or regulation without fear of reprisal.</t>
  </si>
  <si>
    <t>My training needs are assessed.</t>
  </si>
  <si>
    <t>The people I work with cooperate to get the job done.</t>
  </si>
  <si>
    <t>My work unit is able to recruit people with the right skills.</t>
  </si>
  <si>
    <t>Promotions in my work unit are based on merit.</t>
  </si>
  <si>
    <t>In my work unit, steps are taken to deal with a poor performer who cannot or will not improve.</t>
  </si>
  <si>
    <t>In my work unit, differences in performance are recognized in a meaningful way.</t>
  </si>
  <si>
    <t>Awards in my work unit depend on how well employees perform their jobs.</t>
  </si>
  <si>
    <t>The skill level in my work unit has improved in the past year.</t>
  </si>
  <si>
    <t>How would you rate the overall quality of work done by your work unit?</t>
  </si>
  <si>
    <t>The workforce has the job-relevant knowledge and skills necessary to accomplish organizational goals.</t>
  </si>
  <si>
    <t>Employees have a feeling of personal empowerment with respect to work processes.</t>
  </si>
  <si>
    <t>Employees are recognized for providing high quality products and services.</t>
  </si>
  <si>
    <t>Creativity and innovation are rewarded.</t>
  </si>
  <si>
    <t>Pay raises depend on how well employees perform their jobs.</t>
  </si>
  <si>
    <t>My organization has prepared employees for potential security threats.</t>
  </si>
  <si>
    <t>Arbitrary action, personal favoritism and coercion for partisan political purposes are not tolerated.</t>
  </si>
  <si>
    <t>My agency is successful at accomplishing its mission.</t>
  </si>
  <si>
    <t>I recommend my organization as a good place to work.</t>
  </si>
  <si>
    <t>I believe the results of this survey will be used to make my agency a better place to work.</t>
  </si>
  <si>
    <t>My supervisor provides me with opportunities to demonstrate my leadership skills.</t>
  </si>
  <si>
    <t>Discussions with my supervisor about my performance are worthwhile.</t>
  </si>
  <si>
    <t>My supervisor is committed to a workforce representative of all segments of society.</t>
  </si>
  <si>
    <t>My supervisor provides me with constructive suggestions to improve my job performance.</t>
  </si>
  <si>
    <t>Supervisors in my work unit support employee development.</t>
  </si>
  <si>
    <t>My supervisor listens to what I have to say.</t>
  </si>
  <si>
    <t>In the last six months, my supervisor has talked with me about my performance.</t>
  </si>
  <si>
    <t>I have trust and confidence in my supervisor.</t>
  </si>
  <si>
    <t>Overall, how good a job do you feel is being done by your immediate supervisor?</t>
  </si>
  <si>
    <t>In my organization, senior leaders generate high levels of motivation and commitment in the workforce.</t>
  </si>
  <si>
    <t>My organization's senior leaders maintain high standards of honesty and integrity.</t>
  </si>
  <si>
    <t>Supervisors work well with employees of different backgrounds.</t>
  </si>
  <si>
    <t>Managers communicate the goals and priorities of the organization.</t>
  </si>
  <si>
    <t>Managers review and evaluate the organization's progress toward meeting its goals and objectives.</t>
  </si>
  <si>
    <t>Managers support collaboration across work units to accomplish work objectives.</t>
  </si>
  <si>
    <t>Overall, how good a job do you feel is being done by the manager directly above your immediate supervisor?</t>
  </si>
  <si>
    <t>Senior leaders demonstrate support for Work/Life programs.</t>
  </si>
  <si>
    <t>How satisfied are you with your involvement in decisions that affect your work?</t>
  </si>
  <si>
    <t>How satisfied are you with the information you receive from management on what's going on in your organization?</t>
  </si>
  <si>
    <t>How satisfied are you with the recognition you receive for doing a good job?</t>
  </si>
  <si>
    <t>How satisfied are you with the policies and practices of your senior leaders?</t>
  </si>
  <si>
    <t>How satisfied are you with your opportunity to get a better job in your organization?</t>
  </si>
  <si>
    <t>How satisfied are you with the training you receive for your present job?</t>
  </si>
  <si>
    <t>Considering everything, how satisfied are you with your job?</t>
  </si>
  <si>
    <t>Considering everything, how satisfied are you with your pay?</t>
  </si>
  <si>
    <t>Considering everything, how satisfied are you with your organization?</t>
  </si>
  <si>
    <t>How satisfied are you with the following Work/Life programs in your agency? Telework</t>
  </si>
  <si>
    <t>Team Leader</t>
  </si>
  <si>
    <t>Supervisor</t>
  </si>
  <si>
    <t>Manager</t>
  </si>
  <si>
    <t>Senior Leader</t>
  </si>
  <si>
    <t>American Indian or Alaska Native</t>
  </si>
  <si>
    <t>Asian</t>
  </si>
  <si>
    <t>Black or African American</t>
  </si>
  <si>
    <t>Native Hawaiian or Other Pacific Islander</t>
  </si>
  <si>
    <t>White</t>
  </si>
  <si>
    <t>Two or more races</t>
  </si>
  <si>
    <t>Less than High School</t>
  </si>
  <si>
    <t>Trade or Technical Certificate</t>
  </si>
  <si>
    <t>Some College (no degree)</t>
  </si>
  <si>
    <t>Federal Wage System</t>
  </si>
  <si>
    <t>GS 1-6</t>
  </si>
  <si>
    <t>GS 7-12</t>
  </si>
  <si>
    <t>GS 13-15</t>
  </si>
  <si>
    <t>Senior Executive Service</t>
  </si>
  <si>
    <t>Senior Level (SL) or Scientific or Professional (ST)</t>
  </si>
  <si>
    <t>Other</t>
  </si>
  <si>
    <t>Less than 1 year</t>
  </si>
  <si>
    <t>1 to 3 years</t>
  </si>
  <si>
    <t>4 to 5 years</t>
  </si>
  <si>
    <t>6 to 10 years</t>
  </si>
  <si>
    <t>11 to 14 years</t>
  </si>
  <si>
    <t>15 to 20 years</t>
  </si>
  <si>
    <t>More than 20 years</t>
  </si>
  <si>
    <t>11 to 20 years</t>
  </si>
  <si>
    <t>25 and under</t>
  </si>
  <si>
    <t>26-29</t>
  </si>
  <si>
    <t>30-39</t>
  </si>
  <si>
    <t>40-49</t>
  </si>
  <si>
    <t>50-59</t>
  </si>
  <si>
    <t>60 or older</t>
  </si>
  <si>
    <t>My work gives me a feeling of personal accomplishment.</t>
  </si>
  <si>
    <t>My supervisor treats me with respect.</t>
  </si>
  <si>
    <t>Age Group</t>
  </si>
  <si>
    <t>Racial Category</t>
  </si>
  <si>
    <t>I am given a real opportunity to improve my skills in my organization.</t>
  </si>
  <si>
    <t>When needed I am willing to put in the extra effort to get a job done.</t>
  </si>
  <si>
    <t>I know how my work relates to the agency's goals and priorities.</t>
  </si>
  <si>
    <t>My performance appraisal is a fair reflection of my performance.</t>
  </si>
  <si>
    <t>Employees in my work unit share job knowledge with each other.</t>
  </si>
  <si>
    <t>Employees are protected from health and safety hazards on the job.</t>
  </si>
  <si>
    <t>My supervisor supports my need to balance work and other life issues.</t>
  </si>
  <si>
    <t>I have a high level of respect for my organization's senior leaders.</t>
  </si>
  <si>
    <t>I have sufficient resources to get my job done.</t>
  </si>
  <si>
    <t>Physical conditions allow employees to perform their jobs well.</t>
  </si>
  <si>
    <t>In my most recent performance appraisal, I understood what I had to do to be rated at different performance levels.</t>
  </si>
  <si>
    <t>Prohibited Personnel Practices are not tolerated.</t>
  </si>
  <si>
    <t>Managers promote communication among different work units.</t>
  </si>
  <si>
    <t>Top Chart</t>
  </si>
  <si>
    <t>Bottom Chart</t>
  </si>
  <si>
    <t>How satisfied are you with the following Work/Life programs in your agency? Health and Wellness Programs</t>
  </si>
  <si>
    <t>How satisfied are you with the following Work/Life programs in your agency? Child Care Programs</t>
  </si>
  <si>
    <t>How satisfied are you with the following Work/Life programs in your agency? Elder Care Programs</t>
  </si>
  <si>
    <t>Education</t>
  </si>
  <si>
    <t>Supervisory Status</t>
  </si>
  <si>
    <t>Pay Category/Grade</t>
  </si>
  <si>
    <t>Bachelor's Degree</t>
  </si>
  <si>
    <t>Master's Degree</t>
  </si>
  <si>
    <t>Doctoral/ Professional Degree</t>
  </si>
  <si>
    <t>High School Diploma/ GED or equivalent</t>
  </si>
  <si>
    <t>LEADERS LEAD</t>
  </si>
  <si>
    <t>SUPERVISORS</t>
  </si>
  <si>
    <t>Highest % Positive</t>
  </si>
  <si>
    <t>Lowest % Positive</t>
  </si>
  <si>
    <t>Lowest % Negative</t>
  </si>
  <si>
    <t>Highest % Negative</t>
  </si>
  <si>
    <t>Highest % Strongly Agree</t>
  </si>
  <si>
    <t>Highest % Strongly Disagree</t>
  </si>
  <si>
    <t>Highest % Positive Items</t>
  </si>
  <si>
    <t>Lowest % Positive Items</t>
  </si>
  <si>
    <t>Highest % Negative Items</t>
  </si>
  <si>
    <t>Lowest % Negative Items</t>
  </si>
  <si>
    <t>Highest % Strongly Agree Items</t>
  </si>
  <si>
    <t>Highest % Strongly Disagree Items</t>
  </si>
  <si>
    <t>Policies and programs promote diversity in the workplace.</t>
  </si>
  <si>
    <t>Have you been notified whether or not you are eligible to telework?</t>
  </si>
  <si>
    <t>Please select the response below that BEST describes your current teleworking situation.</t>
  </si>
  <si>
    <t>Do you participate in the following Work/Life programs? Alternative Work Schedules</t>
  </si>
  <si>
    <t>Do you participate in the following Work/Life programs? Health and Wellness Programs</t>
  </si>
  <si>
    <t>Do you participate in the following Work/Life programs? Employee Assistance Program</t>
  </si>
  <si>
    <t>Do you participate in the following Work/Life programs? Child Care Programs</t>
  </si>
  <si>
    <t>Do you participate in the following Work/Life programs? Elder Care Programs</t>
  </si>
  <si>
    <t>How satisfied are you with the following Work/Life programs in your agency? Alternative Work Schedules</t>
  </si>
  <si>
    <t>How satisfied are you with the following Work/Life programs in your agency? Employee Assistance Program</t>
  </si>
  <si>
    <t>Non-Supervisor</t>
  </si>
  <si>
    <t>INTRINSIC WORK EXPERIENCE</t>
  </si>
  <si>
    <t>Agency Tenure</t>
  </si>
  <si>
    <t>Federal Tenure</t>
  </si>
  <si>
    <t>Federal Government Tenure</t>
  </si>
  <si>
    <t>Largest Increases since 2016</t>
  </si>
  <si>
    <t>Largest Increases in Percent Positive since 2016</t>
  </si>
  <si>
    <t>Largest Increases since 2015</t>
  </si>
  <si>
    <t>Largest Increases in Percent Positive since 2015</t>
  </si>
  <si>
    <t>Largest Increases since 2014</t>
  </si>
  <si>
    <t>Largest Increases in Percent Positive since 2014</t>
  </si>
  <si>
    <t>Largest Decreases since 2016</t>
  </si>
  <si>
    <t>Largest Decreases in Percent Positive since 2016</t>
  </si>
  <si>
    <t>Largest Decreases since 2015</t>
  </si>
  <si>
    <t>Largest Decreases in Percent Positive since 2015</t>
  </si>
  <si>
    <t>Largest Decreases since 2014</t>
  </si>
  <si>
    <t>Largest Decreases in Percent Positive since 2014</t>
  </si>
  <si>
    <t>2017 ENGAGEMENT INDEX</t>
  </si>
  <si>
    <t>Name</t>
  </si>
  <si>
    <t>type</t>
  </si>
  <si>
    <t>Resp</t>
  </si>
  <si>
    <t>Samp</t>
  </si>
  <si>
    <t>RR</t>
  </si>
  <si>
    <t>Strengths</t>
  </si>
  <si>
    <t>Challenges</t>
  </si>
  <si>
    <t>Engagement</t>
  </si>
  <si>
    <t>LeadersLead</t>
  </si>
  <si>
    <t>Supervisors</t>
  </si>
  <si>
    <t>Intrinsic</t>
  </si>
  <si>
    <t>FieldPeriod</t>
  </si>
  <si>
    <t>Securities and Exchange Commission</t>
  </si>
  <si>
    <t>CENSUS</t>
  </si>
  <si>
    <t>May 10 - June 21, 2017</t>
  </si>
  <si>
    <t>Item</t>
  </si>
  <si>
    <t>Percent</t>
  </si>
  <si>
    <t>i</t>
  </si>
  <si>
    <t>itemtext</t>
  </si>
  <si>
    <t>Female</t>
  </si>
  <si>
    <t>Hisp</t>
  </si>
  <si>
    <t>Disability</t>
  </si>
  <si>
    <t>LGBT</t>
  </si>
  <si>
    <t>HQ</t>
  </si>
  <si>
    <t>Military</t>
  </si>
  <si>
    <t>Retire</t>
  </si>
  <si>
    <t>Leaving</t>
  </si>
  <si>
    <t>Label</t>
  </si>
  <si>
    <t>Percentage</t>
  </si>
  <si>
    <t>Associate's Degree</t>
  </si>
  <si>
    <t>Increases2</t>
  </si>
  <si>
    <t>Decreases2</t>
  </si>
  <si>
    <t>Increases3</t>
  </si>
  <si>
    <t>Decreases3</t>
  </si>
  <si>
    <t>Increases4</t>
  </si>
  <si>
    <t>Decreases4</t>
  </si>
  <si>
    <t>Diff2</t>
  </si>
  <si>
    <t>Diff3</t>
  </si>
  <si>
    <t>Diff4</t>
  </si>
  <si>
    <t>Pos2014</t>
  </si>
  <si>
    <t>Pos2015</t>
  </si>
  <si>
    <t>Pos2016</t>
  </si>
  <si>
    <t>Pos2017</t>
  </si>
  <si>
    <t>Response
Type</t>
  </si>
  <si>
    <t>Item Text</t>
  </si>
  <si>
    <t>Percent
Positive
%</t>
  </si>
  <si>
    <t>Strongly
Agree/
Very
Good/
Very
Satisfied
%</t>
  </si>
  <si>
    <t>Agree/
Good/
Satisfied
%</t>
  </si>
  <si>
    <t>Neither
Agree nor
Disagree/
Fair/
Neither
Satisfied
nor
Dissatisfied
%</t>
  </si>
  <si>
    <t>Disagree/
Poor/
Dissatisfied
%</t>
  </si>
  <si>
    <t>Strongly
Disagree/
Very Poor/
Very
Dissatisfied
%</t>
  </si>
  <si>
    <t>Percent
Negative
%</t>
  </si>
  <si>
    <t>Strongly
Agree/
Very
Good/
Very
Satisfied
N</t>
  </si>
  <si>
    <t>Agree/
Good/
Satisfied
N</t>
  </si>
  <si>
    <t>Neither
Agree nor
Disagree/
Fair/
Neither
Satisfied
nor
Dissatisfied
N</t>
  </si>
  <si>
    <t>Disagree/
Poor/
Dissatisfied
N</t>
  </si>
  <si>
    <t>Strongly
Disagree/
Very Poor/
Very
Dissatisfied
N</t>
  </si>
  <si>
    <t>Item
Response
Total**
N</t>
  </si>
  <si>
    <t>Do Not
Know/
No
Basis to
Judge
N</t>
  </si>
  <si>
    <t>Agree
-disagree</t>
  </si>
  <si>
    <t>*I am given a real opportunity to
improve my skills in my organization.</t>
  </si>
  <si>
    <t>N/A</t>
  </si>
  <si>
    <t>I have enough information to do my job
well.</t>
  </si>
  <si>
    <t>I feel encouraged to come up with new
and better ways of doing things.</t>
  </si>
  <si>
    <t>My work gives me a feeling of personal
accomplishment.</t>
  </si>
  <si>
    <t>I know what is expected of me on the
job.</t>
  </si>
  <si>
    <t>When needed I am willing to put in the
extra effort to get a job done.</t>
  </si>
  <si>
    <t>I am constantly looking for ways to do
my job better.</t>
  </si>
  <si>
    <t>I have sufficient resources (for example,
people, materials, budget) to get my job
done.</t>
  </si>
  <si>
    <t>*My workload is reasonable.</t>
  </si>
  <si>
    <t>*My talents are used well in the
workplace.</t>
  </si>
  <si>
    <t>*I know how my work relates to the
agency's goals and priorities.</t>
  </si>
  <si>
    <t>Physical conditions (for example, noise
level, temperature, lighting, cleanliness
in the workplace) allow employees to
perform their jobs well.</t>
  </si>
  <si>
    <t>My performance appraisal is a fair
reflection of my performance.</t>
  </si>
  <si>
    <t>I am held accountable for achieving
results.</t>
  </si>
  <si>
    <t>*I can disclose a suspected violation of
any law, rule or regulation without fear
of reprisal.</t>
  </si>
  <si>
    <t>In my most recent performance
appraisal, I understood what I had to do
to be rated at different performance
levels (for example, Fully Successful,
Outstanding).</t>
  </si>
  <si>
    <t>*The people I work with cooperate to
get the job done.</t>
  </si>
  <si>
    <t>My work unit is able to recruit people
with the right skills.</t>
  </si>
  <si>
    <t>Promotions in my work unit are based
on merit.</t>
  </si>
  <si>
    <t>In my work unit, steps are taken to deal
with a poor performer who cannot or
will not improve.</t>
  </si>
  <si>
    <t>*In my work unit, differences in
performance are recognized in a
meaningful way.</t>
  </si>
  <si>
    <t>Awards in my work unit depend on how
well employees perform their jobs.</t>
  </si>
  <si>
    <t>Employees in my work unit share job
knowledge with each other.</t>
  </si>
  <si>
    <t>The skill level in my work unit has
improved in the past year.</t>
  </si>
  <si>
    <t>Good
-poor</t>
  </si>
  <si>
    <t>How would you rate the overall quality
of work done by your work unit?</t>
  </si>
  <si>
    <t>*The workforce has the job-relevant
knowledge and skills necessary to
accomplish organizational goals.</t>
  </si>
  <si>
    <t>Employees have a feeling of personal
empowerment with respect to work
processes.</t>
  </si>
  <si>
    <t>Employees are recognized for providing
high quality products and services.</t>
  </si>
  <si>
    <t>Pay raises depend on how well
employees perform their jobs.</t>
  </si>
  <si>
    <t>Policies and programs promote
diversity in the workplace (for example,
recruiting minorities and women,
training in awareness of diversity issues,
mentoring).</t>
  </si>
  <si>
    <t>Employees are protected from health
and safety hazards on the job.</t>
  </si>
  <si>
    <t>My organization has prepared
employees for potential security
threats.</t>
  </si>
  <si>
    <t>Arbitrary action, personal favoritism
and coercion for partisan political
purposes are not tolerated.</t>
  </si>
  <si>
    <t>Prohibited Personnel Practices (for
example, illegally discriminating for or
against any employee/applicant,
obstructing a person's right to compete
for employment, knowingly violating
veterans' preference requirements) are
not tolerated.</t>
  </si>
  <si>
    <t>My agency is successful at
accomplishing its mission.</t>
  </si>
  <si>
    <t>*I recommend my organization as a
good place to work.</t>
  </si>
  <si>
    <t>*I believe the results of this survey will
be used to make my agency a better
place to work.</t>
  </si>
  <si>
    <t>My supervisor supports my need to
balance work and other life issues.</t>
  </si>
  <si>
    <t>My supervisor provides me with
opportunities to demonstrate my
leadership skills.</t>
  </si>
  <si>
    <t>Discussions with my supervisor about
my performance are worthwhile.</t>
  </si>
  <si>
    <t>My supervisor is committed to a
workforce representative of all
segments of society.</t>
  </si>
  <si>
    <t>My supervisor provides me with
constructive suggestions to improve my
job performance.</t>
  </si>
  <si>
    <t>Supervisors in my work unit support
employee development.</t>
  </si>
  <si>
    <t>My supervisor listens to what I have to
say.</t>
  </si>
  <si>
    <t>In the last six months, my supervisor
has talked with me about my
performance.</t>
  </si>
  <si>
    <t>I have trust and confidence in my
supervisor.</t>
  </si>
  <si>
    <t>Overall, how good a job do you feel is
being done by your immediate
supervisor?</t>
  </si>
  <si>
    <t>In my organization, senior leaders
generate high levels of motivation and
commitment in the workforce.</t>
  </si>
  <si>
    <t>My organization's senior leaders
maintain high standards of honesty and
integrity.</t>
  </si>
  <si>
    <t>Supervisors work well with employees
of different backgrounds.</t>
  </si>
  <si>
    <t>*Managers communicate the goals and
priorities of the organization.</t>
  </si>
  <si>
    <t>Managers review and evaluate the
organization's progress toward meeting
its goals and objectives.</t>
  </si>
  <si>
    <t>Managers promote communication
among different work units (for
example, about projects, goals, needed
resources).</t>
  </si>
  <si>
    <t>Managers support collaboration across
work units to accomplish work
objectives.</t>
  </si>
  <si>
    <t>Overall, how good a job do you feel is
being done by the manager directly
above your immediate supervisor?</t>
  </si>
  <si>
    <t>I have a high level of respect for my
organization's senior leaders.</t>
  </si>
  <si>
    <t>Senior leaders demonstrate support for
Work/Life programs.</t>
  </si>
  <si>
    <t>Satisfied
-dissatisfi
ed</t>
  </si>
  <si>
    <t>*How satisfied are you with your
involvement in decisions that affect
your work?</t>
  </si>
  <si>
    <t>*How satisfied are you with the
information you receive from
management on what's going on in
your organization?</t>
  </si>
  <si>
    <t>*How satisfied are you with the
recognition you receive for doing a
good job?</t>
  </si>
  <si>
    <t>How satisfied are you with the policies
and practices of your senior leaders?</t>
  </si>
  <si>
    <t>How satisfied are you with your
opportunity to get a better job in your
organization?</t>
  </si>
  <si>
    <t>How satisfied are you with the training
you receive for your present job?</t>
  </si>
  <si>
    <t>*Considering everything, how satisfied
are you with your job?</t>
  </si>
  <si>
    <t>Considering everything, how satisfied
are you with your pay?</t>
  </si>
  <si>
    <t>*Considering everything, how satisfied
are you with your organization?</t>
  </si>
  <si>
    <t>How satisfied are you with the following
Work/Life programs in your agency?
Telework</t>
  </si>
  <si>
    <t>How satisfied are you with the following
Work/Life programs in your agency?
Alternative Work Schedules (AWS)</t>
  </si>
  <si>
    <t>How satisfied are you with the following
Work/Life programs in your agency?
Health and Wellness Programs (for
example, exercise, medical screening,
quit smoking programs)</t>
  </si>
  <si>
    <t>How satisfied are you with the following
Work/Life programs in your agency?
Employee Assistance Program (EAP)</t>
  </si>
  <si>
    <t>How satisfied are you with the following
Work/Life programs in your agency?
Child Care Programs (for example,
daycare, parenting classes, parenting
support groups)</t>
  </si>
  <si>
    <t>How satisfied are you with the following
Work/Life programs in your agency?
Elder Care Programs (for example,
support groups, speakers)</t>
  </si>
  <si>
    <r>
      <rPr>
        <sz val="10"/>
        <color rgb="FF000000"/>
        <rFont val="Calibri"/>
      </rPr>
      <t>* AES prescribed items as of 2017 (5 CFR Part 250, Subpart C)</t>
    </r>
  </si>
  <si>
    <r>
      <rPr>
        <sz val="10"/>
        <color rgb="FF000000"/>
        <rFont val="Calibri"/>
      </rPr>
      <t>** Unweighted count of responses excluding 'Do Not Know' and 'No Basis to Judge'</t>
    </r>
  </si>
  <si>
    <r>
      <rPr>
        <sz val="10"/>
        <color rgb="FF000000"/>
        <rFont val="Calibri"/>
      </rPr>
      <t>The Dashboard only includes items 1-71.</t>
    </r>
  </si>
  <si>
    <r>
      <rPr>
        <sz val="10"/>
        <color rgb="FF000000"/>
        <rFont val="Calibri"/>
      </rPr>
      <t>Percentages are weighted to represent the Agency's population.</t>
    </r>
  </si>
  <si>
    <t>72. Have you been notified whether or not you are eligible to telework?</t>
  </si>
  <si>
    <t>N</t>
  </si>
  <si>
    <t>%</t>
  </si>
  <si>
    <t/>
  </si>
  <si>
    <t>Yes, I was notified that I was eligible to telework.</t>
  </si>
  <si>
    <t>Yes, I was notified that I was not eligible to telework.</t>
  </si>
  <si>
    <t>No, I was not notified of my telework eligibility.</t>
  </si>
  <si>
    <t>Not sure if I was notified of my telework eligibility.</t>
  </si>
  <si>
    <t>Total</t>
  </si>
  <si>
    <t>73. Please select the response below that BEST describes your current teleworking situation.</t>
  </si>
  <si>
    <t>I telework 3 or more days per week.</t>
  </si>
  <si>
    <t>I telework 1 or 2 days per week.</t>
  </si>
  <si>
    <t>I telework, but no more than 1 or 2 days per month.</t>
  </si>
  <si>
    <t>I telework very infrequently.</t>
  </si>
  <si>
    <t>I do not telework because I have to be physically present on the
job.</t>
  </si>
  <si>
    <t>I do not telework because I have technical issues.</t>
  </si>
  <si>
    <t>I do not telework because I did not receive approval to do so.</t>
  </si>
  <si>
    <t>I do not telework because I choose not to telework.</t>
  </si>
  <si>
    <t>74. Do you participate in the following Work/Life programs? Alternative Work Schedules</t>
  </si>
  <si>
    <t>Yes</t>
  </si>
  <si>
    <t>No</t>
  </si>
  <si>
    <t>Not available to me</t>
  </si>
  <si>
    <t>75. Do you participate in the following Work/Life programs? Health and Wellness Programs</t>
  </si>
  <si>
    <t>76. Do you participate in the following Work/Life programs? Employee Assistance Program</t>
  </si>
  <si>
    <t>77. Do you participate in the following Work/Life programs? Child Care Programs</t>
  </si>
  <si>
    <t>78. Do you participate in the following Work/Life programs? Elder Care Programs</t>
  </si>
  <si>
    <t>Where do you work?</t>
  </si>
  <si>
    <t>Headquarters</t>
  </si>
  <si>
    <t>Field</t>
  </si>
  <si>
    <t>What is your supervisory status?</t>
  </si>
  <si>
    <t>Are you:</t>
  </si>
  <si>
    <t>Male</t>
  </si>
  <si>
    <t>Are you Hispanic or Latino?</t>
  </si>
  <si>
    <t>Please select the racial category or categories with which you most closely identify.</t>
  </si>
  <si>
    <t>What is the highest degree or level of education you have completed?</t>
  </si>
  <si>
    <t>High School Diploma/GED or equivalent</t>
  </si>
  <si>
    <t>Associate's Degree (e.g., AA, AS)</t>
  </si>
  <si>
    <t>Bachelor's Degree (e.g., BA, BS)</t>
  </si>
  <si>
    <t>Master's Degree (e.g., MA, MS, MBA)</t>
  </si>
  <si>
    <t>Doctoral/Professional Degree (e.g., Ph.D., MD, JD)</t>
  </si>
  <si>
    <t>What is your pay category/grade?</t>
  </si>
  <si>
    <t>How long have you been with the Federal Government (excluding military service)?</t>
  </si>
  <si>
    <t>How long have you been with your current agency (for example, Department of Justice, Environmental
Protection Agency)?</t>
  </si>
  <si>
    <t>Are you considering leaving your organization within the next year, and if so, why?</t>
  </si>
  <si>
    <t>Yes, to retire</t>
  </si>
  <si>
    <t>Yes, to take another job within the Federal Government</t>
  </si>
  <si>
    <t>Yes, to take another job outside the Federal Government</t>
  </si>
  <si>
    <t>Yes, other</t>
  </si>
  <si>
    <t>I am planning to retire:</t>
  </si>
  <si>
    <t>Within one year</t>
  </si>
  <si>
    <t>Between one and three years</t>
  </si>
  <si>
    <t>Between three and five years</t>
  </si>
  <si>
    <t>Five or more years</t>
  </si>
  <si>
    <t>Self-Identify as:</t>
  </si>
  <si>
    <t>Heterosexual or Straight</t>
  </si>
  <si>
    <t>Gay, Lesbian, Bisexual, or Transgender</t>
  </si>
  <si>
    <t>I prefer not to say</t>
  </si>
  <si>
    <t>What is your US military service status?</t>
  </si>
  <si>
    <t>No Prior Military Service</t>
  </si>
  <si>
    <t>Currently in National Guard or Reserves</t>
  </si>
  <si>
    <t>Retired</t>
  </si>
  <si>
    <t>Separated or Discharged</t>
  </si>
  <si>
    <t>Are you an individual with a disability?</t>
  </si>
  <si>
    <t>What is your age group?</t>
  </si>
  <si>
    <r>
      <rPr>
        <sz val="10"/>
        <color rgb="FF000000"/>
        <rFont val="Calibri"/>
      </rPr>
      <t>Percentages for demographic questions are unweighted.</t>
    </r>
  </si>
  <si>
    <t>Year</t>
  </si>
  <si>
    <t>Agree-disagree</t>
  </si>
  <si>
    <t>*I am given a real opportunity to improve my skills in my organization.</t>
  </si>
  <si>
    <t>I have sufficient resources (for example, people, materials, budget) to get my job done.</t>
  </si>
  <si>
    <t>*My talents are used well in the workplace.</t>
  </si>
  <si>
    <t>*I know how my work relates to the agency's goals and priorities.</t>
  </si>
  <si>
    <t>Physical conditions (for example, noise level, temperature, lighting, cleanliness in the workplace)
allow employees to perform their jobs well.</t>
  </si>
  <si>
    <t>*I can disclose a suspected violation of any law, rule or regulation without fear of reprisal.</t>
  </si>
  <si>
    <t>In my most recent performance appraisal, I understood what I had to do to be rated at different
performance levels (for example, Fully Successful, Outstanding).</t>
  </si>
  <si>
    <t>*The people I work with cooperate to get the job done.</t>
  </si>
  <si>
    <t>*In my work unit, differences in performance are recognized in a meaningful way.</t>
  </si>
  <si>
    <t>Good-poor</t>
  </si>
  <si>
    <t>*The workforce has the job-relevant knowledge and skills necessary to accomplish
organizational goals.</t>
  </si>
  <si>
    <t>Policies and programs promote diversity in the workplace (for example, recruiting minorities
and women, training in awareness of diversity issues, mentoring).</t>
  </si>
  <si>
    <t>Arbitrary action, personal favoritism and coercion for partisan political purposes are not
tolerated.</t>
  </si>
  <si>
    <t>Prohibited Personnel Practices (for example, illegally discriminating for or against any
employee/applicant, obstructing a person's right to compete for employment, knowingly
violating veterans' preference requirements) are not tolerated.</t>
  </si>
  <si>
    <t>*I recommend my organization as a good place to work.</t>
  </si>
  <si>
    <t>*I believe the results of this survey will be used to make my agency a better place to work.</t>
  </si>
  <si>
    <t>In my organization, senior leaders generate high levels of motivation and commitment in the
workforce.</t>
  </si>
  <si>
    <t>*Managers communicate the goals and priorities of the organization.</t>
  </si>
  <si>
    <t>Managers review and evaluate the organization's progress toward meeting its goals and
objectives.</t>
  </si>
  <si>
    <t>Managers promote communication among different work units (for example, about projects,
goals, needed resources).</t>
  </si>
  <si>
    <t>Overall, how good a job do you feel is being done by the manager directly above your
immediate supervisor?</t>
  </si>
  <si>
    <t>Satisfied
-dissatisfied</t>
  </si>
  <si>
    <t>*How satisfied are you with your involvement in decisions that affect your work?</t>
  </si>
  <si>
    <t>*How satisfied are you with the information you receive from management on what's going on
in your organization?</t>
  </si>
  <si>
    <t>*How satisfied are you with the recognition you receive for doing a good job?</t>
  </si>
  <si>
    <t>*Considering everything, how satisfied are you with your job?</t>
  </si>
  <si>
    <t>*Considering everything, how satisfied are you with your organization?</t>
  </si>
  <si>
    <t>How satisfied are you with the following Work/Life programs in your agency? Alternative Work
Schedules (AWS)</t>
  </si>
  <si>
    <t>How satisfied are you with the following Work/Life programs in your agency? Health and
Wellness Programs (for example, exercise, medical screening, quit smoking programs)</t>
  </si>
  <si>
    <t>How satisfied are you with the following Work/Life programs in your agency? Employee
Assistance Program (EAP)</t>
  </si>
  <si>
    <t>How satisfied are you with the following Work/Life programs in your agency? Child Care
Programs (for example, daycare, parenting classes, parenting support groups)</t>
  </si>
  <si>
    <t>How satisfied are you with the following Work/Life programs in your agency? Elder Care
Programs (for example, support groups, speakers)</t>
  </si>
  <si>
    <t>--</t>
  </si>
  <si>
    <r>
      <rPr>
        <sz val="10"/>
        <color rgb="FF000000"/>
        <rFont val="Calibri"/>
      </rPr>
      <t>The rows above do not include results for any item or year when there were fewer than 10 completed surveys.</t>
    </r>
  </si>
  <si>
    <t>Number of respondents</t>
  </si>
  <si>
    <t>73. Please select the response below that BEST describes
your current teleworking situation.</t>
  </si>
  <si>
    <t>I do not telework because I have to be physically present on
the job.</t>
  </si>
  <si>
    <t>74. Do you participate in the following Work/Life programs?
Alternative Work Schedules</t>
  </si>
  <si>
    <t>75. Do you participate in the following Work/Life programs?
Health and Wellness Programs</t>
  </si>
  <si>
    <t>76. Do you participate in the following Work/Life programs?
Employee Assistance Program</t>
  </si>
  <si>
    <t>77. Do you participate in the following Work/Life programs?
Child Care Programs</t>
  </si>
  <si>
    <t>78. Do you participate in the following Work/Life programs?
Elder Care Programs</t>
  </si>
  <si>
    <t>Agency-Specific Questions</t>
  </si>
  <si>
    <t>1.  I feel dedicated to my work at the SEC.</t>
  </si>
  <si>
    <t># of
Respondents</t>
  </si>
  <si>
    <t>Strongly Agree</t>
  </si>
  <si>
    <t>Agree</t>
  </si>
  <si>
    <t>Neither Agree nor Disagree</t>
  </si>
  <si>
    <t>Disagree</t>
  </si>
  <si>
    <t>Strongly Disagree</t>
  </si>
  <si>
    <t>Do Not Know</t>
  </si>
  <si>
    <t>Note: "Do Not Know" responses are not included in percentage calculations.</t>
  </si>
  <si>
    <t>2.  I am proud to work for the SEC.</t>
  </si>
  <si>
    <t>3.  My work energizes me.</t>
  </si>
  <si>
    <t>4.  Time flies when I am working.</t>
  </si>
  <si>
    <t>5.  I am satisfied with the Information Technology I use at the SEC.</t>
  </si>
  <si>
    <t>6.  I am satisfied with the facilities at the SEC.</t>
  </si>
  <si>
    <t>Demographic</t>
  </si>
  <si>
    <t>What is your pay category?</t>
  </si>
  <si>
    <t>Unweighted
Percent</t>
  </si>
  <si>
    <t>SK 1 -11</t>
  </si>
  <si>
    <t>SK 12-13</t>
  </si>
  <si>
    <t>SK 14</t>
  </si>
  <si>
    <t>SK 16</t>
  </si>
  <si>
    <t>SK 15/17</t>
  </si>
  <si>
    <t>Senior Officer</t>
  </si>
  <si>
    <t>Payplan</t>
  </si>
  <si>
    <t>SK</t>
  </si>
  <si>
    <t>SO</t>
  </si>
  <si>
    <t>Grade</t>
  </si>
  <si>
    <t>Retirement Eligibility</t>
  </si>
  <si>
    <t>ELIGIBLE NOW</t>
  </si>
  <si>
    <t>ELIGIBLE 12 MONTHS OR LESS</t>
  </si>
  <si>
    <t>ELIGIBLE &gt; 1 YR &lt; 3 YRS</t>
  </si>
  <si>
    <t>ELIGIBLE &gt; 3 YRS &lt; 5 YRS</t>
  </si>
  <si>
    <t>ELIGIBLE &gt; 5 YRS</t>
  </si>
  <si>
    <t>Work Location</t>
  </si>
  <si>
    <t>Regional Office</t>
  </si>
  <si>
    <t>ATLANTA REGIONAL OFFICE</t>
  </si>
  <si>
    <t>BOSTON REGIONAL OFFICE</t>
  </si>
  <si>
    <t>CHICAGO REGIONAL OFFICE</t>
  </si>
  <si>
    <t>DENVER REGIONAL OFFICE</t>
  </si>
  <si>
    <t>FT WORTH REGIONAL OFFICE</t>
  </si>
  <si>
    <t>LOS ANGELES REGIONAL OFFICE</t>
  </si>
  <si>
    <t>MIAMI REGIONAL OFFICE</t>
  </si>
  <si>
    <t>NEW YORK REGIONAL OFFICE</t>
  </si>
  <si>
    <t>PHILADELPHIA REGIONAL OFFICE</t>
  </si>
  <si>
    <t>SALT LAKE REGIONAL OFFICE</t>
  </si>
  <si>
    <t>SAN FRANCISCO REGIONAL OFFICE</t>
  </si>
  <si>
    <t>Program/Area of Emphasis</t>
  </si>
  <si>
    <t>If you are located in a Regional Office, but report directly to an organization in the Home Office, for what unit do you work?</t>
  </si>
  <si>
    <t>ENF-AMU</t>
  </si>
  <si>
    <t>ENF-CFI</t>
  </si>
  <si>
    <t>ENF-FCPA</t>
  </si>
  <si>
    <t>ENF-MAU</t>
  </si>
  <si>
    <t>ENF-PFA</t>
  </si>
  <si>
    <t>OCIE-FSIO</t>
  </si>
  <si>
    <t>OCIE-OCS</t>
  </si>
  <si>
    <t>OCIE-TCP</t>
  </si>
  <si>
    <t>OCIE-Risk</t>
  </si>
  <si>
    <t>TM</t>
  </si>
  <si>
    <t>DERA</t>
  </si>
  <si>
    <t>Not Applicable</t>
  </si>
  <si>
    <t>How satisfied are you with the following benefit programs offered to SEC employees:</t>
  </si>
  <si>
    <t>7.  SECSelect - Vision</t>
  </si>
  <si>
    <t>Very Satisfied</t>
  </si>
  <si>
    <t>Satisfied</t>
  </si>
  <si>
    <t>Neither satisfied nor dissatisfied</t>
  </si>
  <si>
    <t>Dissatisfied</t>
  </si>
  <si>
    <t>Very Dissatisfied</t>
  </si>
  <si>
    <t>Not aware program was offered</t>
  </si>
  <si>
    <t>Not applicable</t>
  </si>
  <si>
    <t>Note: "Not aware program was offered" and "Not applicable" responses are not included in percentage calculations.</t>
  </si>
  <si>
    <t>8.  SECSelect - Short-term and long-term disability</t>
  </si>
  <si>
    <t>9.  SECSelect - MetLaw</t>
  </si>
  <si>
    <t>10.  SECSelect - Life Insurance</t>
  </si>
  <si>
    <t>11.  SECSelect - Home Insurance</t>
  </si>
  <si>
    <t>12.  SECSelect - Auto Insurance</t>
  </si>
  <si>
    <t>13.  SECSelect - Dental</t>
  </si>
  <si>
    <t>14.  Federal Employees Dental Vision Insurance Program (FEDVIP)</t>
  </si>
  <si>
    <t>For all tables on this worksheet:</t>
  </si>
  <si>
    <t>Percentages are weighted to represent the Agency’s population, unless otherwise noted.</t>
  </si>
  <si>
    <t>Source:  Federal Employee Viewpoint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</si>
</sst>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\+####;\-####;"/>
    <numFmt numFmtId="167" formatCode="##0.00%"/>
    <numFmt numFmtId="168" formatCode="########0"/>
    <numFmt numFmtId="169" formatCode="##0.0%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 tint="0.1499984740745262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"/>
      <color theme="1" tint="0.34998626667073579"/>
      <name val="Calibri"/>
      <family val="2"/>
      <scheme val="minor"/>
    </font>
    <font>
      <sz val="9.5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6"/>
      <color rgb="FF225EA8"/>
      <name val="Calibri"/>
      <family val="2"/>
      <scheme val="minor"/>
    </font>
    <font>
      <sz val="20"/>
      <color rgb="FFFEB24C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rgb="FF225EA8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202D7E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sz val="10"/>
      <color theme="0"/>
      <name val="Arial"/>
      <family val="2"/>
    </font>
    <font>
      <sz val="9"/>
      <color theme="1" tint="0.34998626667073579"/>
      <name val="Arial"/>
      <family val="2"/>
    </font>
    <font>
      <sz val="16"/>
      <color rgb="FF225EA8"/>
      <name val="Tahoma"/>
      <family val="2"/>
    </font>
    <font>
      <sz val="20"/>
      <color rgb="FFFEB24C"/>
      <name val="Tahoma"/>
      <family val="2"/>
    </font>
    <font>
      <sz val="14"/>
      <color theme="1" tint="0.14999847407452621"/>
      <name val="Calibri Light"/>
      <family val="2"/>
    </font>
    <font>
      <b/>
      <sz val="8"/>
      <color theme="1" tint="0.34998626667073579"/>
      <name val="Arial"/>
      <family val="2"/>
    </font>
    <font>
      <sz val="10"/>
      <name val="Arial"/>
      <family val="2"/>
    </font>
    <font>
      <sz val="8"/>
      <color theme="1" tint="0.34998626667073579"/>
      <name val="Arial"/>
      <family val="2"/>
    </font>
    <font>
      <sz val="11"/>
      <color rgb="FF225EA8"/>
      <name val="Franklin Gothic Demi"/>
      <family val="2"/>
    </font>
    <font>
      <b/>
      <sz val="10"/>
      <color theme="1" tint="0.34998626667073579"/>
      <name val="Arial"/>
      <family val="2"/>
    </font>
    <font>
      <sz val="10"/>
      <color theme="1"/>
      <name val="Franklin Gothic Book"/>
      <family val="2"/>
    </font>
    <font>
      <sz val="10"/>
      <color rgb="FF202D7E"/>
      <name val="Arial"/>
      <family val="2"/>
    </font>
    <font>
      <sz val="10"/>
      <color theme="1" tint="0.249977111117893"/>
      <name val="Arial"/>
      <family val="2"/>
    </font>
    <font>
      <sz val="8"/>
      <color theme="1"/>
      <name val="Franklin Gothic Book"/>
      <family val="2"/>
    </font>
    <font>
      <sz val="11"/>
      <color theme="1" tint="0.34998626667073579"/>
      <name val="Calibri"/>
      <family val="2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sz val="11"/>
      <color rgb="FF595959"/>
      <name val="Calibri"/>
      <family val="2"/>
      <scheme val="minor"/>
    </font>
    <font>
      <sz val="9.5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9.5"/>
      <color rgb="FF112277"/>
      <name val="Arial"/>
    </font>
    <font>
      <sz val="10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b/>
      <sz val="14"/>
      <color rgb="FF375799"/>
      <name val="Calibri"/>
    </font>
    <font>
      <u/>
      <sz val="10"/>
      <color rgb="FF000000"/>
      <name val="Calibri"/>
    </font>
  </fonts>
  <fills count="4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95959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375799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DDEB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/>
      <top/>
      <bottom style="thin">
        <color auto="1"/>
      </bottom>
      <diagonal/>
    </border>
    <border>
      <left/>
      <right style="medium">
        <color theme="1" tint="0.24994659260841701"/>
      </right>
      <top/>
      <bottom style="thin">
        <color auto="1"/>
      </bottom>
      <diagonal/>
    </border>
    <border>
      <left/>
      <right style="medium">
        <color theme="1" tint="0.249977111117893"/>
      </right>
      <top style="medium">
        <color theme="1" tint="0.24994659260841701"/>
      </top>
      <bottom/>
      <diagonal/>
    </border>
    <border>
      <left/>
      <right style="medium">
        <color theme="1" tint="0.249977111117893"/>
      </right>
      <top/>
      <bottom/>
      <diagonal/>
    </border>
    <border>
      <left/>
      <right style="medium">
        <color theme="1" tint="0.249977111117893"/>
      </right>
      <top/>
      <bottom style="medium">
        <color theme="1" tint="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D7DDEB"/>
      </left>
      <right style="thin">
        <color rgb="FFD7DDEB"/>
      </right>
      <top style="thin">
        <color rgb="FFD7DDEB"/>
      </top>
      <bottom style="thin">
        <color rgb="FFD7DDEB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75799"/>
      </bottom>
      <diagonal/>
    </border>
    <border>
      <left style="thin">
        <color rgb="FFFFFFFF"/>
      </left>
      <right style="thin">
        <color rgb="FFFFFFFF"/>
      </right>
      <top style="thin">
        <color rgb="FF375799"/>
      </top>
      <bottom style="thin">
        <color rgb="FFFFFFFF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2" applyNumberFormat="0" applyAlignment="0" applyProtection="0"/>
    <xf numFmtId="0" fontId="16" fillId="8" borderId="13" applyNumberFormat="0" applyAlignment="0" applyProtection="0"/>
    <xf numFmtId="0" fontId="17" fillId="8" borderId="12" applyNumberFormat="0" applyAlignment="0" applyProtection="0"/>
    <xf numFmtId="0" fontId="18" fillId="0" borderId="14" applyNumberFormat="0" applyFill="0" applyAlignment="0" applyProtection="0"/>
    <xf numFmtId="0" fontId="19" fillId="9" borderId="15" applyNumberFormat="0" applyAlignment="0" applyProtection="0"/>
    <xf numFmtId="0" fontId="20" fillId="0" borderId="0" applyNumberFormat="0" applyFill="0" applyBorder="0" applyAlignment="0" applyProtection="0"/>
    <xf numFmtId="0" fontId="1" fillId="10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7" fillId="0" borderId="0"/>
    <xf numFmtId="0" fontId="29" fillId="0" borderId="0"/>
    <xf numFmtId="0" fontId="26" fillId="0" borderId="0"/>
    <xf numFmtId="0" fontId="65" fillId="0" borderId="0"/>
  </cellStyleXfs>
  <cellXfs count="202">
    <xf numFmtId="0" fontId="0" fillId="0" borderId="0" xfId="0"/>
    <xf numFmtId="3" fontId="3" fillId="3" borderId="0" xfId="3" applyNumberFormat="1" applyFont="1" applyFill="1" applyBorder="1"/>
    <xf numFmtId="3" fontId="3" fillId="3" borderId="0" xfId="3" applyNumberFormat="1" applyFont="1" applyFill="1" applyBorder="1" applyAlignment="1">
      <alignment horizontal="right"/>
    </xf>
    <xf numFmtId="10" fontId="4" fillId="3" borderId="0" xfId="3" applyNumberFormat="1" applyFont="1" applyFill="1" applyBorder="1" applyAlignment="1">
      <alignment horizontal="right"/>
    </xf>
    <xf numFmtId="10" fontId="3" fillId="3" borderId="0" xfId="3" applyNumberFormat="1" applyFont="1" applyFill="1" applyBorder="1" applyAlignment="1">
      <alignment horizontal="right"/>
    </xf>
    <xf numFmtId="1" fontId="4" fillId="3" borderId="0" xfId="3" applyNumberFormat="1" applyFont="1" applyFill="1" applyBorder="1" applyAlignment="1">
      <alignment horizontal="right"/>
    </xf>
    <xf numFmtId="3" fontId="4" fillId="3" borderId="0" xfId="3" applyNumberFormat="1" applyFont="1" applyFill="1" applyBorder="1" applyAlignment="1">
      <alignment horizontal="right"/>
    </xf>
    <xf numFmtId="0" fontId="7" fillId="2" borderId="0" xfId="3" applyFont="1" applyFill="1" applyBorder="1"/>
    <xf numFmtId="0" fontId="6" fillId="2" borderId="0" xfId="3" applyFont="1" applyFill="1" applyBorder="1"/>
    <xf numFmtId="0" fontId="7" fillId="2" borderId="0" xfId="0" applyFont="1" applyFill="1" applyBorder="1" applyAlignment="1">
      <alignment horizontal="center" wrapText="1"/>
    </xf>
    <xf numFmtId="9" fontId="7" fillId="2" borderId="0" xfId="2" applyNumberFormat="1" applyFont="1" applyFill="1" applyBorder="1"/>
    <xf numFmtId="0" fontId="7" fillId="2" borderId="0" xfId="3" applyFont="1" applyFill="1" applyAlignment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top"/>
    </xf>
    <xf numFmtId="0" fontId="28" fillId="2" borderId="0" xfId="0" applyFont="1" applyFill="1" applyAlignment="1">
      <alignment vertical="top"/>
    </xf>
    <xf numFmtId="0" fontId="28" fillId="2" borderId="0" xfId="0" applyFont="1" applyFill="1" applyAlignment="1">
      <alignment horizontal="left" vertical="top"/>
    </xf>
    <xf numFmtId="0" fontId="3" fillId="3" borderId="0" xfId="3" applyFont="1" applyFill="1" applyBorder="1"/>
    <xf numFmtId="0" fontId="30" fillId="2" borderId="0" xfId="3" applyFont="1" applyFill="1"/>
    <xf numFmtId="0" fontId="28" fillId="2" borderId="0" xfId="3" applyFont="1" applyFill="1"/>
    <xf numFmtId="0" fontId="31" fillId="2" borderId="0" xfId="3" applyFont="1" applyFill="1"/>
    <xf numFmtId="0" fontId="6" fillId="2" borderId="0" xfId="3" applyFont="1" applyFill="1"/>
    <xf numFmtId="0" fontId="32" fillId="2" borderId="0" xfId="3" applyFont="1" applyFill="1"/>
    <xf numFmtId="0" fontId="30" fillId="3" borderId="2" xfId="3" applyFont="1" applyFill="1" applyBorder="1"/>
    <xf numFmtId="0" fontId="30" fillId="3" borderId="3" xfId="3" applyFont="1" applyFill="1" applyBorder="1"/>
    <xf numFmtId="0" fontId="30" fillId="3" borderId="20" xfId="3" applyFont="1" applyFill="1" applyBorder="1"/>
    <xf numFmtId="0" fontId="30" fillId="3" borderId="5" xfId="3" applyFont="1" applyFill="1" applyBorder="1"/>
    <xf numFmtId="0" fontId="33" fillId="3" borderId="0" xfId="3" applyFont="1" applyFill="1" applyBorder="1" applyAlignment="1">
      <alignment vertical="center"/>
    </xf>
    <xf numFmtId="0" fontId="30" fillId="3" borderId="0" xfId="3" applyFont="1" applyFill="1" applyBorder="1"/>
    <xf numFmtId="0" fontId="34" fillId="3" borderId="0" xfId="3" applyFont="1" applyFill="1" applyBorder="1" applyAlignment="1">
      <alignment horizontal="right"/>
    </xf>
    <xf numFmtId="0" fontId="30" fillId="3" borderId="21" xfId="3" applyFont="1" applyFill="1" applyBorder="1"/>
    <xf numFmtId="165" fontId="6" fillId="2" borderId="0" xfId="1" applyNumberFormat="1" applyFont="1" applyFill="1" applyBorder="1"/>
    <xf numFmtId="164" fontId="6" fillId="2" borderId="0" xfId="2" applyNumberFormat="1" applyFont="1" applyFill="1" applyBorder="1"/>
    <xf numFmtId="9" fontId="6" fillId="2" borderId="0" xfId="2" applyFont="1" applyFill="1" applyBorder="1"/>
    <xf numFmtId="0" fontId="30" fillId="3" borderId="0" xfId="3" applyFont="1" applyFill="1" applyBorder="1" applyAlignment="1">
      <alignment horizontal="left" vertical="top"/>
    </xf>
    <xf numFmtId="0" fontId="35" fillId="3" borderId="0" xfId="3" applyFont="1" applyFill="1" applyBorder="1" applyAlignment="1">
      <alignment vertical="center"/>
    </xf>
    <xf numFmtId="0" fontId="35" fillId="3" borderId="0" xfId="3" applyFont="1" applyFill="1" applyBorder="1" applyAlignment="1">
      <alignment horizontal="right" vertical="center"/>
    </xf>
    <xf numFmtId="0" fontId="28" fillId="2" borderId="0" xfId="3" applyFont="1" applyFill="1" applyBorder="1"/>
    <xf numFmtId="2" fontId="36" fillId="2" borderId="0" xfId="0" applyNumberFormat="1" applyFont="1" applyFill="1" applyBorder="1" applyAlignment="1" applyProtection="1">
      <alignment vertical="center"/>
    </xf>
    <xf numFmtId="0" fontId="30" fillId="3" borderId="0" xfId="3" applyFont="1" applyFill="1"/>
    <xf numFmtId="0" fontId="37" fillId="3" borderId="0" xfId="3" applyFont="1" applyFill="1" applyBorder="1"/>
    <xf numFmtId="0" fontId="36" fillId="2" borderId="0" xfId="0" applyNumberFormat="1" applyFont="1" applyFill="1" applyBorder="1" applyAlignment="1" applyProtection="1">
      <alignment vertical="center" wrapText="1"/>
    </xf>
    <xf numFmtId="0" fontId="6" fillId="3" borderId="0" xfId="3" applyFont="1" applyFill="1"/>
    <xf numFmtId="0" fontId="38" fillId="3" borderId="0" xfId="3" applyFont="1" applyFill="1" applyBorder="1" applyAlignment="1">
      <alignment vertical="center"/>
    </xf>
    <xf numFmtId="0" fontId="38" fillId="3" borderId="0" xfId="3" applyFont="1" applyFill="1" applyBorder="1" applyAlignment="1">
      <alignment horizontal="center" vertical="center"/>
    </xf>
    <xf numFmtId="3" fontId="30" fillId="3" borderId="0" xfId="3" applyNumberFormat="1" applyFont="1" applyFill="1" applyBorder="1" applyAlignment="1">
      <alignment horizontal="center"/>
    </xf>
    <xf numFmtId="9" fontId="30" fillId="3" borderId="0" xfId="3" applyNumberFormat="1" applyFont="1" applyFill="1" applyBorder="1" applyAlignment="1">
      <alignment horizontal="center"/>
    </xf>
    <xf numFmtId="0" fontId="30" fillId="3" borderId="0" xfId="3" applyFont="1" applyFill="1" applyBorder="1" applyAlignment="1">
      <alignment horizontal="left"/>
    </xf>
    <xf numFmtId="2" fontId="39" fillId="2" borderId="0" xfId="0" applyNumberFormat="1" applyFont="1" applyFill="1" applyBorder="1" applyAlignment="1">
      <alignment horizontal="center" vertical="center"/>
    </xf>
    <xf numFmtId="0" fontId="40" fillId="3" borderId="0" xfId="3" applyFont="1" applyFill="1" applyBorder="1"/>
    <xf numFmtId="9" fontId="39" fillId="2" borderId="0" xfId="2" applyFont="1" applyFill="1" applyBorder="1" applyAlignment="1">
      <alignment horizontal="center" vertical="center"/>
    </xf>
    <xf numFmtId="2" fontId="6" fillId="2" borderId="0" xfId="3" applyNumberFormat="1" applyFont="1" applyFill="1" applyBorder="1"/>
    <xf numFmtId="0" fontId="30" fillId="3" borderId="7" xfId="3" applyFont="1" applyFill="1" applyBorder="1"/>
    <xf numFmtId="0" fontId="30" fillId="3" borderId="8" xfId="3" applyFont="1" applyFill="1" applyBorder="1"/>
    <xf numFmtId="0" fontId="30" fillId="3" borderId="22" xfId="3" applyFont="1" applyFill="1" applyBorder="1"/>
    <xf numFmtId="0" fontId="30" fillId="2" borderId="0" xfId="3" applyFont="1" applyFill="1" applyBorder="1"/>
    <xf numFmtId="0" fontId="6" fillId="2" borderId="0" xfId="3" applyFont="1" applyFill="1" applyBorder="1" applyAlignment="1">
      <alignment horizontal="left"/>
    </xf>
    <xf numFmtId="9" fontId="6" fillId="2" borderId="0" xfId="2" applyFont="1" applyFill="1" applyBorder="1" applyAlignment="1">
      <alignment horizontal="left"/>
    </xf>
    <xf numFmtId="0" fontId="28" fillId="2" borderId="0" xfId="3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30" fillId="3" borderId="4" xfId="3" applyFont="1" applyFill="1" applyBorder="1"/>
    <xf numFmtId="0" fontId="30" fillId="3" borderId="6" xfId="3" applyFont="1" applyFill="1" applyBorder="1"/>
    <xf numFmtId="9" fontId="6" fillId="2" borderId="0" xfId="2" applyFont="1" applyFill="1"/>
    <xf numFmtId="9" fontId="39" fillId="2" borderId="0" xfId="0" applyNumberFormat="1" applyFont="1" applyFill="1" applyBorder="1" applyAlignment="1">
      <alignment horizontal="center" vertical="center"/>
    </xf>
    <xf numFmtId="10" fontId="39" fillId="2" borderId="0" xfId="0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wrapText="1"/>
    </xf>
    <xf numFmtId="9" fontId="6" fillId="2" borderId="0" xfId="2" applyFont="1" applyFill="1" applyAlignment="1">
      <alignment wrapText="1"/>
    </xf>
    <xf numFmtId="0" fontId="30" fillId="3" borderId="18" xfId="3" applyFont="1" applyFill="1" applyBorder="1"/>
    <xf numFmtId="0" fontId="30" fillId="3" borderId="1" xfId="3" applyFont="1" applyFill="1" applyBorder="1"/>
    <xf numFmtId="0" fontId="30" fillId="3" borderId="19" xfId="3" applyFont="1" applyFill="1" applyBorder="1"/>
    <xf numFmtId="0" fontId="6" fillId="2" borderId="0" xfId="3" applyFont="1" applyFill="1" applyAlignment="1"/>
    <xf numFmtId="0" fontId="28" fillId="2" borderId="0" xfId="3" applyFont="1" applyFill="1" applyAlignment="1"/>
    <xf numFmtId="0" fontId="6" fillId="2" borderId="0" xfId="3" applyFont="1" applyFill="1" applyBorder="1" applyAlignment="1"/>
    <xf numFmtId="0" fontId="3" fillId="3" borderId="0" xfId="3" applyFont="1" applyFill="1" applyBorder="1"/>
    <xf numFmtId="0" fontId="2" fillId="2" borderId="0" xfId="3" applyFill="1"/>
    <xf numFmtId="0" fontId="42" fillId="2" borderId="0" xfId="3" applyFont="1" applyFill="1"/>
    <xf numFmtId="0" fontId="43" fillId="2" borderId="0" xfId="3" applyFont="1" applyFill="1"/>
    <xf numFmtId="0" fontId="2" fillId="3" borderId="2" xfId="3" applyFill="1" applyBorder="1"/>
    <xf numFmtId="0" fontId="2" fillId="3" borderId="3" xfId="3" applyFill="1" applyBorder="1"/>
    <xf numFmtId="0" fontId="2" fillId="3" borderId="4" xfId="3" applyFill="1" applyBorder="1"/>
    <xf numFmtId="0" fontId="44" fillId="2" borderId="0" xfId="3" applyFont="1" applyFill="1"/>
    <xf numFmtId="0" fontId="2" fillId="3" borderId="5" xfId="3" applyFill="1" applyBorder="1"/>
    <xf numFmtId="0" fontId="45" fillId="3" borderId="0" xfId="3" applyFont="1" applyFill="1" applyBorder="1" applyAlignment="1">
      <alignment vertical="center"/>
    </xf>
    <xf numFmtId="0" fontId="2" fillId="3" borderId="0" xfId="3" applyFill="1" applyBorder="1"/>
    <xf numFmtId="0" fontId="46" fillId="3" borderId="0" xfId="3" applyFont="1" applyFill="1" applyBorder="1" applyAlignment="1">
      <alignment horizontal="right"/>
    </xf>
    <xf numFmtId="0" fontId="2" fillId="3" borderId="6" xfId="3" applyFill="1" applyBorder="1"/>
    <xf numFmtId="0" fontId="2" fillId="3" borderId="0" xfId="3" applyFill="1" applyBorder="1" applyAlignment="1">
      <alignment horizontal="left" vertical="top"/>
    </xf>
    <xf numFmtId="0" fontId="47" fillId="3" borderId="0" xfId="3" applyFont="1" applyFill="1" applyBorder="1" applyAlignment="1">
      <alignment vertical="center"/>
    </xf>
    <xf numFmtId="0" fontId="47" fillId="3" borderId="0" xfId="3" applyFont="1" applyFill="1" applyBorder="1" applyAlignment="1">
      <alignment horizontal="right" vertical="center"/>
    </xf>
    <xf numFmtId="0" fontId="2" fillId="3" borderId="0" xfId="3" applyFill="1" applyBorder="1" applyAlignment="1">
      <alignment horizontal="left"/>
    </xf>
    <xf numFmtId="0" fontId="2" fillId="3" borderId="0" xfId="3" applyFill="1"/>
    <xf numFmtId="0" fontId="49" fillId="3" borderId="0" xfId="3" applyFont="1" applyFill="1" applyBorder="1"/>
    <xf numFmtId="0" fontId="51" fillId="3" borderId="0" xfId="3" applyFont="1" applyFill="1" applyBorder="1" applyAlignment="1">
      <alignment vertical="center"/>
    </xf>
    <xf numFmtId="0" fontId="51" fillId="3" borderId="0" xfId="3" applyFont="1" applyFill="1" applyBorder="1" applyAlignment="1">
      <alignment horizontal="center" vertical="center"/>
    </xf>
    <xf numFmtId="0" fontId="53" fillId="3" borderId="0" xfId="3" applyFont="1" applyFill="1" applyBorder="1"/>
    <xf numFmtId="3" fontId="53" fillId="3" borderId="0" xfId="3" applyNumberFormat="1" applyFont="1" applyFill="1" applyBorder="1" applyAlignment="1">
      <alignment horizontal="center"/>
    </xf>
    <xf numFmtId="9" fontId="53" fillId="3" borderId="0" xfId="3" applyNumberFormat="1" applyFont="1" applyFill="1" applyBorder="1" applyAlignment="1">
      <alignment horizontal="center"/>
    </xf>
    <xf numFmtId="0" fontId="7" fillId="2" borderId="0" xfId="3" applyFont="1" applyFill="1"/>
    <xf numFmtId="0" fontId="42" fillId="2" borderId="0" xfId="3" applyFont="1" applyFill="1" applyBorder="1"/>
    <xf numFmtId="0" fontId="54" fillId="3" borderId="0" xfId="3" applyFont="1" applyFill="1" applyBorder="1"/>
    <xf numFmtId="0" fontId="55" fillId="2" borderId="0" xfId="3" applyFont="1" applyFill="1"/>
    <xf numFmtId="0" fontId="2" fillId="2" borderId="0" xfId="3" applyFill="1" applyBorder="1"/>
    <xf numFmtId="0" fontId="2" fillId="3" borderId="18" xfId="3" applyFill="1" applyBorder="1"/>
    <xf numFmtId="0" fontId="2" fillId="3" borderId="1" xfId="3" applyFill="1" applyBorder="1"/>
    <xf numFmtId="0" fontId="2" fillId="3" borderId="19" xfId="3" applyFill="1" applyBorder="1"/>
    <xf numFmtId="167" fontId="57" fillId="2" borderId="0" xfId="51" applyNumberFormat="1" applyFont="1" applyFill="1" applyBorder="1" applyAlignment="1">
      <alignment horizontal="center"/>
    </xf>
    <xf numFmtId="2" fontId="6" fillId="2" borderId="0" xfId="2" applyNumberFormat="1" applyFont="1" applyFill="1"/>
    <xf numFmtId="1" fontId="6" fillId="2" borderId="0" xfId="3" applyNumberFormat="1" applyFont="1" applyFill="1"/>
    <xf numFmtId="1" fontId="6" fillId="2" borderId="0" xfId="2" applyNumberFormat="1" applyFont="1" applyFill="1"/>
    <xf numFmtId="166" fontId="6" fillId="2" borderId="0" xfId="2" applyNumberFormat="1" applyFont="1" applyFill="1" applyBorder="1"/>
    <xf numFmtId="2" fontId="48" fillId="2" borderId="0" xfId="0" applyNumberFormat="1" applyFont="1" applyFill="1" applyBorder="1" applyAlignment="1" applyProtection="1">
      <alignment vertical="center"/>
    </xf>
    <xf numFmtId="0" fontId="48" fillId="2" borderId="0" xfId="0" applyNumberFormat="1" applyFont="1" applyFill="1" applyBorder="1" applyAlignment="1" applyProtection="1">
      <alignment vertical="center" wrapText="1"/>
    </xf>
    <xf numFmtId="9" fontId="6" fillId="2" borderId="0" xfId="3" applyNumberFormat="1" applyFont="1" applyFill="1"/>
    <xf numFmtId="9" fontId="60" fillId="2" borderId="0" xfId="2" applyFont="1" applyFill="1"/>
    <xf numFmtId="0" fontId="52" fillId="2" borderId="0" xfId="3" applyFont="1" applyFill="1"/>
    <xf numFmtId="0" fontId="61" fillId="2" borderId="0" xfId="3" applyFont="1" applyFill="1"/>
    <xf numFmtId="0" fontId="60" fillId="2" borderId="0" xfId="3" applyFont="1" applyFill="1"/>
    <xf numFmtId="0" fontId="58" fillId="2" borderId="0" xfId="3" applyFont="1" applyFill="1"/>
    <xf numFmtId="0" fontId="59" fillId="2" borderId="0" xfId="3" applyFont="1" applyFill="1"/>
    <xf numFmtId="9" fontId="58" fillId="2" borderId="0" xfId="2" applyFont="1" applyFill="1"/>
    <xf numFmtId="2" fontId="50" fillId="2" borderId="0" xfId="0" applyNumberFormat="1" applyFont="1" applyFill="1" applyBorder="1" applyAlignment="1">
      <alignment horizontal="left" vertical="center"/>
    </xf>
    <xf numFmtId="9" fontId="50" fillId="2" borderId="0" xfId="2" applyFont="1" applyFill="1" applyBorder="1" applyAlignment="1">
      <alignment horizontal="center" vertical="center"/>
    </xf>
    <xf numFmtId="2" fontId="50" fillId="2" borderId="0" xfId="0" applyNumberFormat="1" applyFont="1" applyFill="1" applyBorder="1" applyAlignment="1">
      <alignment horizontal="center" vertical="center"/>
    </xf>
    <xf numFmtId="9" fontId="42" fillId="2" borderId="0" xfId="2" applyFont="1" applyFill="1" applyBorder="1"/>
    <xf numFmtId="2" fontId="42" fillId="2" borderId="0" xfId="3" applyNumberFormat="1" applyFont="1" applyFill="1" applyBorder="1"/>
    <xf numFmtId="0" fontId="64" fillId="35" borderId="0" xfId="0" applyFont="1" applyFill="1"/>
    <xf numFmtId="0" fontId="66" fillId="36" borderId="26" xfId="52" applyFont="1" applyFill="1" applyBorder="1" applyAlignment="1">
      <alignment horizontal="center" wrapText="1"/>
    </xf>
    <xf numFmtId="0" fontId="66" fillId="36" borderId="26" xfId="52" applyFont="1" applyFill="1" applyBorder="1" applyAlignment="1">
      <alignment horizontal="center"/>
    </xf>
    <xf numFmtId="0" fontId="67" fillId="37" borderId="26" xfId="52" applyFont="1" applyFill="1" applyBorder="1" applyAlignment="1">
      <alignment horizontal="center" wrapText="1"/>
    </xf>
    <xf numFmtId="0" fontId="67" fillId="37" borderId="27" xfId="52" applyFont="1" applyFill="1" applyBorder="1" applyAlignment="1">
      <alignment horizontal="center" wrapText="1"/>
    </xf>
    <xf numFmtId="0" fontId="67" fillId="37" borderId="28" xfId="52" applyFont="1" applyFill="1" applyBorder="1" applyAlignment="1">
      <alignment horizontal="center" wrapText="1"/>
    </xf>
    <xf numFmtId="0" fontId="67" fillId="37" borderId="29" xfId="52" applyFont="1" applyFill="1" applyBorder="1" applyAlignment="1">
      <alignment horizontal="center" wrapText="1"/>
    </xf>
    <xf numFmtId="0" fontId="65" fillId="38" borderId="0" xfId="52" applyFont="1" applyFill="1" applyBorder="1" applyAlignment="1">
      <alignment horizontal="left"/>
    </xf>
    <xf numFmtId="0" fontId="66" fillId="39" borderId="30" xfId="52" applyFont="1" applyFill="1" applyBorder="1" applyAlignment="1">
      <alignment horizontal="left" vertical="top" wrapText="1"/>
    </xf>
    <xf numFmtId="168" fontId="66" fillId="39" borderId="31" xfId="52" applyNumberFormat="1" applyFont="1" applyFill="1" applyBorder="1" applyAlignment="1">
      <alignment horizontal="center" vertical="top"/>
    </xf>
    <xf numFmtId="0" fontId="66" fillId="39" borderId="30" xfId="52" applyFont="1" applyFill="1" applyBorder="1" applyAlignment="1">
      <alignment horizontal="left" vertical="top"/>
    </xf>
    <xf numFmtId="0" fontId="68" fillId="38" borderId="0" xfId="52" applyFont="1" applyFill="1" applyBorder="1" applyAlignment="1">
      <alignment horizontal="left"/>
    </xf>
    <xf numFmtId="3" fontId="66" fillId="39" borderId="31" xfId="52" applyNumberFormat="1" applyFont="1" applyFill="1" applyBorder="1" applyAlignment="1">
      <alignment horizontal="right"/>
    </xf>
    <xf numFmtId="3" fontId="66" fillId="39" borderId="33" xfId="52" applyNumberFormat="1" applyFont="1" applyFill="1" applyBorder="1" applyAlignment="1">
      <alignment horizontal="right"/>
    </xf>
    <xf numFmtId="3" fontId="66" fillId="39" borderId="32" xfId="52" applyNumberFormat="1" applyFont="1" applyFill="1" applyBorder="1" applyAlignment="1">
      <alignment horizontal="right"/>
    </xf>
    <xf numFmtId="3" fontId="66" fillId="39" borderId="30" xfId="52" applyNumberFormat="1" applyFont="1" applyFill="1" applyBorder="1" applyAlignment="1">
      <alignment horizontal="right"/>
    </xf>
    <xf numFmtId="167" fontId="66" fillId="40" borderId="32" xfId="52" applyNumberFormat="1" applyFont="1" applyFill="1" applyBorder="1" applyAlignment="1">
      <alignment horizontal="center"/>
    </xf>
    <xf numFmtId="167" fontId="66" fillId="39" borderId="33" xfId="52" applyNumberFormat="1" applyFont="1" applyFill="1" applyBorder="1" applyAlignment="1">
      <alignment horizontal="center"/>
    </xf>
    <xf numFmtId="167" fontId="66" fillId="39" borderId="30" xfId="52" applyNumberFormat="1" applyFont="1" applyFill="1" applyBorder="1" applyAlignment="1">
      <alignment horizontal="center"/>
    </xf>
    <xf numFmtId="0" fontId="71" fillId="40" borderId="34" xfId="52" applyFont="1" applyFill="1" applyBorder="1" applyAlignment="1">
      <alignment horizontal="right"/>
    </xf>
    <xf numFmtId="0" fontId="66" fillId="39" borderId="35" xfId="52" applyFont="1" applyFill="1" applyBorder="1" applyAlignment="1">
      <alignment horizontal="center"/>
    </xf>
    <xf numFmtId="0" fontId="66" fillId="39" borderId="35" xfId="52" applyFont="1" applyFill="1" applyBorder="1" applyAlignment="1">
      <alignment horizontal="left"/>
    </xf>
    <xf numFmtId="0" fontId="66" fillId="39" borderId="36" xfId="52" applyFont="1" applyFill="1" applyBorder="1" applyAlignment="1">
      <alignment horizontal="left"/>
    </xf>
    <xf numFmtId="0" fontId="66" fillId="39" borderId="35" xfId="52" applyFont="1" applyFill="1" applyBorder="1" applyAlignment="1">
      <alignment horizontal="left" wrapText="1"/>
    </xf>
    <xf numFmtId="3" fontId="66" fillId="39" borderId="35" xfId="52" applyNumberFormat="1" applyFont="1" applyFill="1" applyBorder="1" applyAlignment="1">
      <alignment horizontal="right"/>
    </xf>
    <xf numFmtId="3" fontId="66" fillId="39" borderId="36" xfId="52" applyNumberFormat="1" applyFont="1" applyFill="1" applyBorder="1" applyAlignment="1">
      <alignment horizontal="right"/>
    </xf>
    <xf numFmtId="3" fontId="65" fillId="38" borderId="0" xfId="52" applyNumberFormat="1" applyFont="1" applyFill="1" applyBorder="1" applyAlignment="1">
      <alignment horizontal="left"/>
    </xf>
    <xf numFmtId="3" fontId="71" fillId="40" borderId="34" xfId="52" applyNumberFormat="1" applyFont="1" applyFill="1" applyBorder="1" applyAlignment="1">
      <alignment horizontal="right"/>
    </xf>
    <xf numFmtId="167" fontId="66" fillId="39" borderId="35" xfId="52" applyNumberFormat="1" applyFont="1" applyFill="1" applyBorder="1" applyAlignment="1">
      <alignment horizontal="right"/>
    </xf>
    <xf numFmtId="167" fontId="66" fillId="39" borderId="36" xfId="52" applyNumberFormat="1" applyFont="1" applyFill="1" applyBorder="1" applyAlignment="1">
      <alignment horizontal="right"/>
    </xf>
    <xf numFmtId="167" fontId="65" fillId="38" borderId="0" xfId="52" applyNumberFormat="1" applyFont="1" applyFill="1" applyBorder="1" applyAlignment="1">
      <alignment horizontal="left"/>
    </xf>
    <xf numFmtId="167" fontId="71" fillId="40" borderId="34" xfId="52" applyNumberFormat="1" applyFont="1" applyFill="1" applyBorder="1" applyAlignment="1">
      <alignment horizontal="right"/>
    </xf>
    <xf numFmtId="168" fontId="66" fillId="39" borderId="32" xfId="52" applyNumberFormat="1" applyFont="1" applyFill="1" applyBorder="1" applyAlignment="1">
      <alignment horizontal="center" vertical="top"/>
    </xf>
    <xf numFmtId="3" fontId="67" fillId="37" borderId="26" xfId="52" applyNumberFormat="1" applyFont="1" applyFill="1" applyBorder="1" applyAlignment="1">
      <alignment horizontal="center" wrapText="1"/>
    </xf>
    <xf numFmtId="167" fontId="67" fillId="37" borderId="26" xfId="52" applyNumberFormat="1" applyFont="1" applyFill="1" applyBorder="1" applyAlignment="1">
      <alignment horizontal="center" wrapText="1"/>
    </xf>
    <xf numFmtId="0" fontId="71" fillId="40" borderId="34" xfId="52" applyFont="1" applyFill="1" applyBorder="1" applyAlignment="1">
      <alignment horizontal="center"/>
    </xf>
    <xf numFmtId="0" fontId="70" fillId="40" borderId="34" xfId="52" applyFont="1" applyFill="1" applyBorder="1" applyAlignment="1">
      <alignment horizontal="left"/>
    </xf>
    <xf numFmtId="0" fontId="66" fillId="39" borderId="37" xfId="52" applyFont="1" applyFill="1" applyBorder="1" applyAlignment="1">
      <alignment horizontal="left"/>
    </xf>
    <xf numFmtId="0" fontId="70" fillId="40" borderId="34" xfId="52" applyFont="1" applyFill="1" applyBorder="1" applyAlignment="1">
      <alignment horizontal="left" wrapText="1"/>
    </xf>
    <xf numFmtId="3" fontId="66" fillId="39" borderId="37" xfId="52" applyNumberFormat="1" applyFont="1" applyFill="1" applyBorder="1" applyAlignment="1">
      <alignment horizontal="center"/>
    </xf>
    <xf numFmtId="167" fontId="66" fillId="39" borderId="35" xfId="52" applyNumberFormat="1" applyFont="1" applyFill="1" applyBorder="1" applyAlignment="1">
      <alignment horizontal="center"/>
    </xf>
    <xf numFmtId="167" fontId="66" fillId="39" borderId="37" xfId="52" applyNumberFormat="1" applyFont="1" applyFill="1" applyBorder="1" applyAlignment="1">
      <alignment horizontal="center"/>
    </xf>
    <xf numFmtId="0" fontId="72" fillId="38" borderId="0" xfId="52" applyFont="1" applyFill="1" applyBorder="1" applyAlignment="1">
      <alignment horizontal="left"/>
    </xf>
    <xf numFmtId="0" fontId="65" fillId="39" borderId="35" xfId="52" applyFont="1" applyFill="1" applyBorder="1" applyAlignment="1">
      <alignment horizontal="center" wrapText="1"/>
    </xf>
    <xf numFmtId="0" fontId="65" fillId="39" borderId="39" xfId="52" applyFont="1" applyFill="1" applyBorder="1" applyAlignment="1">
      <alignment horizontal="center" wrapText="1"/>
    </xf>
    <xf numFmtId="0" fontId="71" fillId="39" borderId="38" xfId="52" applyFont="1" applyFill="1" applyBorder="1" applyAlignment="1">
      <alignment horizontal="right" wrapText="1"/>
    </xf>
    <xf numFmtId="0" fontId="66" fillId="39" borderId="35" xfId="52" applyFont="1" applyFill="1" applyBorder="1" applyAlignment="1">
      <alignment horizontal="right" wrapText="1"/>
    </xf>
    <xf numFmtId="0" fontId="66" fillId="39" borderId="38" xfId="52" applyFont="1" applyFill="1" applyBorder="1" applyAlignment="1">
      <alignment horizontal="left" wrapText="1"/>
    </xf>
    <xf numFmtId="0" fontId="66" fillId="39" borderId="38" xfId="52" applyFont="1" applyFill="1" applyBorder="1" applyAlignment="1">
      <alignment horizontal="right" wrapText="1"/>
    </xf>
    <xf numFmtId="0" fontId="66" fillId="39" borderId="39" xfId="52" applyFont="1" applyFill="1" applyBorder="1" applyAlignment="1">
      <alignment horizontal="left" wrapText="1"/>
    </xf>
    <xf numFmtId="0" fontId="66" fillId="39" borderId="39" xfId="52" applyFont="1" applyFill="1" applyBorder="1" applyAlignment="1">
      <alignment horizontal="right" wrapText="1"/>
    </xf>
    <xf numFmtId="0" fontId="71" fillId="39" borderId="39" xfId="52" applyFont="1" applyFill="1" applyBorder="1" applyAlignment="1">
      <alignment horizontal="right" vertical="center" wrapText="1"/>
    </xf>
    <xf numFmtId="0" fontId="71" fillId="40" borderId="0" xfId="52" applyFont="1" applyFill="1" applyBorder="1" applyAlignment="1">
      <alignment horizontal="left"/>
    </xf>
    <xf numFmtId="0" fontId="71" fillId="39" borderId="39" xfId="52" applyFont="1" applyFill="1" applyBorder="1" applyAlignment="1">
      <alignment horizontal="right" wrapText="1"/>
    </xf>
    <xf numFmtId="0" fontId="73" fillId="38" borderId="0" xfId="52" applyFont="1" applyFill="1" applyBorder="1" applyAlignment="1">
      <alignment horizontal="left"/>
    </xf>
    <xf numFmtId="0" fontId="69" fillId="38" borderId="0" xfId="52" applyFont="1" applyFill="1" applyBorder="1" applyAlignment="1">
      <alignment horizontal="left"/>
    </xf>
    <xf numFmtId="169" fontId="66" fillId="39" borderId="35" xfId="52" applyNumberFormat="1" applyFont="1" applyFill="1" applyBorder="1" applyAlignment="1">
      <alignment horizontal="right" wrapText="1"/>
    </xf>
    <xf numFmtId="169" fontId="66" fillId="39" borderId="39" xfId="52" applyNumberFormat="1" applyFont="1" applyFill="1" applyBorder="1" applyAlignment="1">
      <alignment horizontal="right" wrapText="1"/>
    </xf>
    <xf numFmtId="169" fontId="66" fillId="39" borderId="38" xfId="52" applyNumberFormat="1" applyFont="1" applyFill="1" applyBorder="1" applyAlignment="1">
      <alignment horizontal="right" wrapText="1"/>
    </xf>
    <xf numFmtId="0" fontId="3" fillId="3" borderId="0" xfId="3" applyFont="1" applyFill="1" applyBorder="1"/>
    <xf numFmtId="10" fontId="5" fillId="3" borderId="0" xfId="3" applyNumberFormat="1" applyFont="1" applyFill="1" applyBorder="1" applyAlignment="1" applyProtection="1">
      <alignment horizontal="center"/>
    </xf>
    <xf numFmtId="0" fontId="41" fillId="3" borderId="8" xfId="3" applyFont="1" applyFill="1" applyBorder="1" applyAlignment="1">
      <alignment horizontal="left" wrapText="1"/>
    </xf>
    <xf numFmtId="0" fontId="35" fillId="3" borderId="0" xfId="3" applyFont="1" applyFill="1" applyBorder="1" applyAlignment="1">
      <alignment horizontal="center" vertical="center"/>
    </xf>
    <xf numFmtId="0" fontId="5" fillId="3" borderId="0" xfId="3" applyFont="1" applyFill="1" applyBorder="1" applyAlignment="1" applyProtection="1">
      <alignment horizontal="center"/>
    </xf>
    <xf numFmtId="0" fontId="41" fillId="3" borderId="1" xfId="3" applyFont="1" applyFill="1" applyBorder="1" applyAlignment="1">
      <alignment horizontal="left" wrapText="1"/>
    </xf>
    <xf numFmtId="0" fontId="47" fillId="3" borderId="0" xfId="3" applyFont="1" applyFill="1" applyBorder="1" applyAlignment="1">
      <alignment horizontal="center" vertical="center"/>
    </xf>
    <xf numFmtId="0" fontId="63" fillId="3" borderId="23" xfId="3" applyFont="1" applyFill="1" applyBorder="1" applyAlignment="1">
      <alignment horizontal="center" vertical="center"/>
    </xf>
    <xf numFmtId="0" fontId="63" fillId="3" borderId="24" xfId="3" applyFont="1" applyFill="1" applyBorder="1" applyAlignment="1">
      <alignment horizontal="center" vertical="center"/>
    </xf>
    <xf numFmtId="0" fontId="63" fillId="3" borderId="25" xfId="3" applyFont="1" applyFill="1" applyBorder="1" applyAlignment="1">
      <alignment horizontal="center" vertical="center"/>
    </xf>
    <xf numFmtId="0" fontId="62" fillId="3" borderId="0" xfId="3" applyFont="1" applyFill="1" applyBorder="1" applyAlignment="1">
      <alignment horizontal="center" vertical="center"/>
    </xf>
    <xf numFmtId="0" fontId="56" fillId="3" borderId="1" xfId="3" applyFont="1" applyFill="1" applyBorder="1" applyAlignment="1">
      <alignment horizontal="left" wrapText="1"/>
    </xf>
    <xf numFmtId="0" fontId="70" fillId="40" borderId="34" xfId="52" applyFont="1" applyFill="1" applyBorder="1" applyAlignment="1">
      <alignment horizontal="left"/>
    </xf>
    <xf numFmtId="0" fontId="70" fillId="40" borderId="34" xfId="52" applyFont="1" applyFill="1" applyBorder="1" applyAlignment="1">
      <alignment horizontal="left" wrapText="1"/>
    </xf>
    <xf numFmtId="0" fontId="71" fillId="39" borderId="39" xfId="52" applyFont="1" applyFill="1" applyBorder="1" applyAlignment="1">
      <alignment horizontal="center" vertical="center" wrapText="1"/>
    </xf>
    <xf numFmtId="0" fontId="71" fillId="39" borderId="39" xfId="52" applyFont="1" applyFill="1" applyBorder="1" applyAlignment="1">
      <alignment horizontal="center" wrapText="1"/>
    </xf>
    <xf numFmtId="0" fontId="70" fillId="40" borderId="38" xfId="52" applyFont="1" applyFill="1" applyBorder="1" applyAlignment="1">
      <alignment horizontal="left" wrapText="1"/>
    </xf>
    <xf numFmtId="0" fontId="65" fillId="39" borderId="35" xfId="52" applyFont="1" applyFill="1" applyBorder="1" applyAlignment="1">
      <alignment horizontal="center" wrapText="1"/>
    </xf>
    <xf numFmtId="0" fontId="69" fillId="39" borderId="35" xfId="52" applyFont="1" applyFill="1" applyBorder="1" applyAlignment="1">
      <alignment horizontal="left" vertical="top" wrapText="1"/>
    </xf>
  </cellXfs>
  <cellStyles count="53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Explanatory Text" xfId="20" builtinId="53" customBuiltin="1"/>
    <cellStyle name="Followed Hyperlink" xfId="47" builtinId="9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6" builtinId="8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/>
    <cellStyle name="Normal 3" xfId="4"/>
    <cellStyle name="Normal 4" xfId="48"/>
    <cellStyle name="Normal 5" xfId="49"/>
    <cellStyle name="Normal 6" xfId="50"/>
    <cellStyle name="Normal 6 2" xfId="51"/>
    <cellStyle name="Normal 7" xfId="52"/>
    <cellStyle name="Note" xfId="19" builtinId="10" customBuiltin="1"/>
    <cellStyle name="Output" xfId="14" builtinId="21" customBuiltin="1"/>
    <cellStyle name="Percent" xfId="2" builtinId="5"/>
    <cellStyle name="Title" xfId="5" builtinId="15" customBuiltin="1"/>
    <cellStyle name="Total" xfId="21" builtinId="25" customBuiltin="1"/>
    <cellStyle name="Warning Text" xfId="18" builtinId="11" customBuiltin="1"/>
  </cellStyles>
  <dxfs count="4">
    <dxf>
      <font>
        <b/>
        <i val="0"/>
        <color rgb="FFA63232"/>
      </font>
      <fill>
        <patternFill patternType="solid">
          <fgColor theme="0"/>
          <bgColor rgb="FFEDD6D6"/>
        </patternFill>
      </fill>
    </dxf>
    <dxf>
      <font>
        <b/>
        <i val="0"/>
        <color rgb="FF375799"/>
      </font>
      <fill>
        <patternFill>
          <bgColor rgb="FFD7DDEB"/>
        </patternFill>
      </fill>
    </dxf>
    <dxf>
      <font>
        <b/>
        <i val="0"/>
        <color rgb="FF375799"/>
      </font>
      <fill>
        <patternFill>
          <bgColor rgb="FFD7DDEB"/>
        </patternFill>
      </fill>
      <border>
        <left/>
        <right/>
        <top/>
        <bottom/>
        <vertical/>
        <horizontal/>
      </border>
    </dxf>
    <dxf>
      <font>
        <b/>
        <i val="0"/>
        <color rgb="FFA63232"/>
      </font>
      <fill>
        <patternFill>
          <bgColor rgb="FFEDD6D6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696969"/>
      <color rgb="FF808080"/>
      <color rgb="FFA5A5A5"/>
      <color rgb="FFD3D3D3"/>
      <color rgb="FF375799"/>
      <color rgb="FF464646"/>
      <color rgb="FF45525D"/>
      <color rgb="FFE4E4E8"/>
      <color rgb="FFDEE2E6"/>
      <color rgb="FFD7D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133384656668419"/>
          <c:y val="0.0108906913316529"/>
          <c:w val="0.812640305882888"/>
          <c:h val="0.9836639630025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B65-46DD-8605-98E97C188942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rgbClr val="586877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DASHBOARD!$O$53</c:f>
              <c:numCache>
                <c:formatCode>0%</c:formatCode>
                <c:ptCount val="1"/>
                <c:pt idx="0">
                  <c:v>0.98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B65-46DD-8605-98E97C188942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DASHBOARD!$Q$53</c:f>
              <c:numCache>
                <c:formatCode>0%</c:formatCode>
                <c:ptCount val="1"/>
                <c:pt idx="0">
                  <c:v>0.92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B65-46DD-8605-98E97C188942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DASHBOARD!$S$53</c:f>
              <c:numCache>
                <c:formatCode>0%</c:formatCode>
                <c:ptCount val="1"/>
                <c:pt idx="0">
                  <c:v>0.92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65-46DD-8605-98E97C188942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DASHBOARD!$U$53</c:f>
              <c:numCache>
                <c:formatCode>0%</c:formatCode>
                <c:ptCount val="1"/>
                <c:pt idx="0">
                  <c:v>0.92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B65-46DD-8605-98E97C188942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DASHBOARD!$W$53</c:f>
              <c:numCache>
                <c:formatCode>0%</c:formatCode>
                <c:ptCount val="1"/>
                <c:pt idx="0">
                  <c:v>0.92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B65-46DD-8605-98E97C1889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-2110616504"/>
        <c:axId val="-2110613592"/>
      </c:barChart>
      <c:catAx>
        <c:axId val="-21106165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-2110613592"/>
        <c:crosses val="autoZero"/>
        <c:auto val="1"/>
        <c:lblAlgn val="ctr"/>
        <c:lblOffset val="100"/>
        <c:noMultiLvlLbl val="0"/>
      </c:catAx>
      <c:valAx>
        <c:axId val="-2110613592"/>
        <c:scaling>
          <c:orientation val="minMax"/>
          <c:max val="1.0"/>
          <c:min val="0.0"/>
        </c:scaling>
        <c:delete val="1"/>
        <c:axPos val="t"/>
        <c:numFmt formatCode="0%" sourceLinked="1"/>
        <c:majorTickMark val="out"/>
        <c:minorTickMark val="none"/>
        <c:tickLblPos val="nextTo"/>
        <c:crossAx val="-211061650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133384656668419"/>
          <c:y val="0.0108906913316529"/>
          <c:w val="0.80731933611559"/>
          <c:h val="0.9836639630025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DA7-4EB7-B687-80C1CDCB6A9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DASHBOARD!$O$54</c:f>
              <c:numCache>
                <c:formatCode>0%</c:formatCode>
                <c:ptCount val="1"/>
                <c:pt idx="0">
                  <c:v>0.49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DA7-4EB7-B687-80C1CDCB6A9F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DASHBOARD!$Q$54</c:f>
              <c:numCache>
                <c:formatCode>0%</c:formatCode>
                <c:ptCount val="1"/>
                <c:pt idx="0">
                  <c:v>0.35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A7-4EB7-B687-80C1CDCB6A9F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DASHBOARD!$S$54</c:f>
              <c:numCache>
                <c:formatCode>0%</c:formatCode>
                <c:ptCount val="1"/>
                <c:pt idx="0">
                  <c:v>0.34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DA7-4EB7-B687-80C1CDCB6A9F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DASHBOARD!$U$54</c:f>
              <c:numCache>
                <c:formatCode>0%</c:formatCode>
                <c:ptCount val="1"/>
                <c:pt idx="0">
                  <c:v>0.32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DA7-4EB7-B687-80C1CDCB6A9F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DA7-4EB7-B687-80C1CDCB6A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000" b="1" i="0" u="none" strike="noStrike" kern="1200" baseline="0">
                    <a:solidFill>
                      <a:srgbClr val="58687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DASHBOARD!$W$54</c:f>
              <c:numCache>
                <c:formatCode>0%</c:formatCode>
                <c:ptCount val="1"/>
                <c:pt idx="0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DA7-4EB7-B687-80C1CDCB6A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-2110490344"/>
        <c:axId val="-2110487432"/>
      </c:barChart>
      <c:catAx>
        <c:axId val="-21104903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-2110487432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-2110487432"/>
        <c:scaling>
          <c:orientation val="minMax"/>
          <c:max val="1.0"/>
          <c:min val="0.0"/>
        </c:scaling>
        <c:delete val="1"/>
        <c:axPos val="t"/>
        <c:numFmt formatCode="0%" sourceLinked="1"/>
        <c:majorTickMark val="out"/>
        <c:minorTickMark val="none"/>
        <c:tickLblPos val="nextTo"/>
        <c:crossAx val="-211049034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168583840314758"/>
          <c:y val="0.213612471002521"/>
          <c:w val="0.972226015100713"/>
          <c:h val="0.56518963692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2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65-4EE2-B48A-E036ED127D36}"/>
                </c:ext>
              </c:extLst>
            </c:dLbl>
            <c:dLbl>
              <c:idx val="3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65-4EE2-B48A-E036ED127D36}"/>
                </c:ext>
              </c:extLst>
            </c:dLbl>
            <c:dLbl>
              <c:idx val="4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65-4EE2-B48A-E036ED127D36}"/>
                </c:ext>
              </c:extLst>
            </c:dLbl>
            <c:dLbl>
              <c:idx val="5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65-4EE2-B48A-E036ED127D36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[0]!leftLabel</c:f>
              <c:strCache>
                <c:ptCount val="6"/>
                <c:pt idx="0">
                  <c:v>25 and under</c:v>
                </c:pt>
                <c:pt idx="1">
                  <c:v>26-29</c:v>
                </c:pt>
                <c:pt idx="2">
                  <c:v>30-39</c:v>
                </c:pt>
                <c:pt idx="3">
                  <c:v>40-49</c:v>
                </c:pt>
                <c:pt idx="4">
                  <c:v>50-59</c:v>
                </c:pt>
                <c:pt idx="5">
                  <c:v>60 or older</c:v>
                </c:pt>
              </c:strCache>
            </c:strRef>
          </c:cat>
          <c:val>
            <c:numRef>
              <c:f>[0]!LeftData</c:f>
              <c:numCache>
                <c:formatCode>0%</c:formatCode>
                <c:ptCount val="6"/>
                <c:pt idx="0">
                  <c:v>0.0</c:v>
                </c:pt>
                <c:pt idx="1">
                  <c:v>0.02</c:v>
                </c:pt>
                <c:pt idx="2">
                  <c:v>0.26</c:v>
                </c:pt>
                <c:pt idx="3">
                  <c:v>0.38</c:v>
                </c:pt>
                <c:pt idx="4">
                  <c:v>0.26</c:v>
                </c:pt>
                <c:pt idx="5">
                  <c:v>0.09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765-4EE2-B48A-E036ED127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-2114292168"/>
        <c:axId val="-2114289080"/>
      </c:barChart>
      <c:catAx>
        <c:axId val="-211429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-2114289080"/>
        <c:crosses val="autoZero"/>
        <c:auto val="1"/>
        <c:lblAlgn val="ctr"/>
        <c:lblOffset val="50"/>
        <c:noMultiLvlLbl val="1"/>
      </c:catAx>
      <c:valAx>
        <c:axId val="-2114289080"/>
        <c:scaling>
          <c:orientation val="minMax"/>
          <c:max val="1.0"/>
          <c:min val="0.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-2114292168"/>
        <c:crosses val="autoZero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28575">
      <a:noFill/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175419801221823"/>
          <c:y val="0.208268521252614"/>
          <c:w val="0.967376638622499"/>
          <c:h val="0.5688682163238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2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1-4CDF-A006-221045D3302B}"/>
                </c:ext>
              </c:extLst>
            </c:dLbl>
            <c:dLbl>
              <c:idx val="3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1-4CDF-A006-221045D3302B}"/>
                </c:ext>
              </c:extLst>
            </c:dLbl>
            <c:dLbl>
              <c:idx val="4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1-4CDF-A006-221045D3302B}"/>
                </c:ext>
              </c:extLst>
            </c:dLbl>
            <c:dLbl>
              <c:idx val="5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11-4CDF-A006-221045D3302B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[0]!RightLabel</c:f>
              <c:strCache>
                <c:ptCount val="7"/>
                <c:pt idx="0">
                  <c:v>Less than 1 year</c:v>
                </c:pt>
                <c:pt idx="1">
                  <c:v>1 to 3 years</c:v>
                </c:pt>
                <c:pt idx="2">
                  <c:v>4 to 5 years</c:v>
                </c:pt>
                <c:pt idx="3">
                  <c:v>6 to 10 years</c:v>
                </c:pt>
                <c:pt idx="4">
                  <c:v>11 to 14 years</c:v>
                </c:pt>
                <c:pt idx="5">
                  <c:v>15 to 20 years</c:v>
                </c:pt>
                <c:pt idx="6">
                  <c:v>More than 20 years</c:v>
                </c:pt>
              </c:strCache>
            </c:strRef>
          </c:cat>
          <c:val>
            <c:numRef>
              <c:f>[0]!RightData</c:f>
              <c:numCache>
                <c:formatCode>0%</c:formatCode>
                <c:ptCount val="7"/>
                <c:pt idx="0">
                  <c:v>0.01</c:v>
                </c:pt>
                <c:pt idx="1">
                  <c:v>0.14</c:v>
                </c:pt>
                <c:pt idx="2">
                  <c:v>0.11</c:v>
                </c:pt>
                <c:pt idx="3">
                  <c:v>0.2</c:v>
                </c:pt>
                <c:pt idx="4">
                  <c:v>0.17</c:v>
                </c:pt>
                <c:pt idx="5">
                  <c:v>0.16</c:v>
                </c:pt>
                <c:pt idx="6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11-4CDF-A006-221045D33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-2114232936"/>
        <c:axId val="-2114229848"/>
      </c:barChart>
      <c:catAx>
        <c:axId val="-211423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-2114229848"/>
        <c:crosses val="autoZero"/>
        <c:auto val="0"/>
        <c:lblAlgn val="ctr"/>
        <c:lblOffset val="50"/>
        <c:tickLblSkip val="1"/>
        <c:noMultiLvlLbl val="1"/>
      </c:catAx>
      <c:valAx>
        <c:axId val="-2114229848"/>
        <c:scaling>
          <c:orientation val="minMax"/>
          <c:max val="1.0"/>
          <c:min val="0.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-2114232936"/>
        <c:crossesAt val="1.0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noFill/>
    <a:ln w="19050">
      <a:noFill/>
      <a:prstDash val="sysDash"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547634449355"/>
          <c:y val="0.0108906878063247"/>
          <c:w val="0.698386356413968"/>
          <c:h val="0.9836639630025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Pt>
            <c:idx val="0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8AC-40CC-95E7-A24A6732C0ED}"/>
              </c:ext>
            </c:extLst>
          </c:dPt>
          <c:dPt>
            <c:idx val="1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8AC-40CC-95E7-A24A6732C0ED}"/>
              </c:ext>
            </c:extLst>
          </c:dPt>
          <c:dPt>
            <c:idx val="2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8AC-40CC-95E7-A24A6732C0ED}"/>
              </c:ext>
            </c:extLst>
          </c:dPt>
          <c:dPt>
            <c:idx val="3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8AC-40CC-95E7-A24A6732C0ED}"/>
              </c:ext>
            </c:extLst>
          </c:dPt>
          <c:dPt>
            <c:idx val="4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8AC-40CC-95E7-A24A6732C0ED}"/>
              </c:ext>
            </c:extLst>
          </c:dPt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(DASHBOARD_TRENDING!$X$11,DASHBOARD_TRENDING!$Z$11,DASHBOARD_TRENDING!$AB$11,DASHBOARD_TRENDING!$AD$11,DASHBOARD_TRENDING!$AF$11)</c:f>
              <c:numCache>
                <c:formatCode>\+####;\-####;</c:formatCode>
                <c:ptCount val="5"/>
                <c:pt idx="0">
                  <c:v>9.0</c:v>
                </c:pt>
                <c:pt idx="1">
                  <c:v>9.0</c:v>
                </c:pt>
                <c:pt idx="2">
                  <c:v>9.0</c:v>
                </c:pt>
                <c:pt idx="3">
                  <c:v>7.0</c:v>
                </c:pt>
                <c:pt idx="4">
                  <c:v>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D5-4CE6-A5EA-4A527C9686B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-2111199048"/>
        <c:axId val="-2111196136"/>
      </c:barChart>
      <c:catAx>
        <c:axId val="-21111990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-2111196136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-2111196136"/>
        <c:scaling>
          <c:orientation val="minMax"/>
          <c:max val="100.0"/>
          <c:min val="-100.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-2111199048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34581986236"/>
          <c:y val="0.0157500560534256"/>
          <c:w val="0.693766562153732"/>
          <c:h val="0.9788045353917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(DASHBOARD_TRENDING!$X$12,DASHBOARD_TRENDING!$Z$12,DASHBOARD_TRENDING!$AB$12,DASHBOARD_TRENDING!$AD$12,DASHBOARD_TRENDING!$AF$12)</c:f>
              <c:numCache>
                <c:formatCode>\+####;\-####;</c:formatCode>
                <c:ptCount val="5"/>
                <c:pt idx="0">
                  <c:v>-3.0</c:v>
                </c:pt>
                <c:pt idx="1">
                  <c:v>-3.0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F0-4268-8756-68783290BB49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-2113147192"/>
        <c:axId val="-2113144280"/>
      </c:barChart>
      <c:catAx>
        <c:axId val="-211314719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-211314428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-2113144280"/>
        <c:scaling>
          <c:orientation val="minMax"/>
          <c:max val="100.0"/>
          <c:min val="-100.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-2113147192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L$53" fmlaRange="$K$47:$K$52" val="0"/>
</file>

<file path=xl/ctrlProps/ctrlProp2.xml><?xml version="1.0" encoding="utf-8"?>
<formControlPr xmlns="http://schemas.microsoft.com/office/spreadsheetml/2009/9/main" objectType="Drop" dropLines="6" dropStyle="combo" dx="16" fmlaLink="$L$54" fmlaRange="$K$47:$K$52" sel="3" val="0"/>
</file>

<file path=xl/ctrlProps/ctrlProp3.xml><?xml version="1.0" encoding="utf-8"?>
<formControlPr xmlns="http://schemas.microsoft.com/office/spreadsheetml/2009/9/main" objectType="List" dx="16" fmlaLink="$C$51" fmlaRange="$C$60:$C$63" noThreeD="1" sel="2" val="0"/>
</file>

<file path=xl/ctrlProps/ctrlProp4.xml><?xml version="1.0" encoding="utf-8"?>
<formControlPr xmlns="http://schemas.microsoft.com/office/spreadsheetml/2009/9/main" objectType="List" dx="16" fmlaLink="$C$50" fmlaRange="$C$42:$C$44" val="0"/>
</file>

<file path=xl/ctrlProps/ctrlProp5.xml><?xml version="1.0" encoding="utf-8"?>
<formControlPr xmlns="http://schemas.microsoft.com/office/spreadsheetml/2009/9/main" objectType="Drop" dropLines="6" dropStyle="combo" dx="16" fmlaLink="$U$11" fmlaRange="$V$33:$V$38" val="0"/>
</file>

<file path=xl/ctrlProps/ctrlProp6.xml><?xml version="1.0" encoding="utf-8"?>
<formControlPr xmlns="http://schemas.microsoft.com/office/spreadsheetml/2009/9/main" objectType="Drop" dropLines="6" dropStyle="combo" dx="16" fmlaLink="$U$12" fmlaRange="$V$33:$V$38" sel="4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chart" Target="../charts/chart1.xml"/><Relationship Id="rId7" Type="http://schemas.openxmlformats.org/officeDocument/2006/relationships/chart" Target="../charts/chart2.xml"/><Relationship Id="rId8" Type="http://schemas.openxmlformats.org/officeDocument/2006/relationships/image" Target="../media/image6.png"/><Relationship Id="rId9" Type="http://schemas.openxmlformats.org/officeDocument/2006/relationships/image" Target="../media/image7.png"/><Relationship Id="rId1" Type="http://schemas.openxmlformats.org/officeDocument/2006/relationships/image" Target="../media/image1.jp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image" Target="../media/image8.png"/><Relationship Id="rId2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17</xdr:col>
      <xdr:colOff>173355</xdr:colOff>
      <xdr:row>6</xdr:row>
      <xdr:rowOff>31636</xdr:rowOff>
    </xdr:to>
    <xdr:grpSp>
      <xdr:nvGrpSpPr>
        <xdr:cNvPr id="99" name="Group 98"/>
        <xdr:cNvGrpSpPr/>
      </xdr:nvGrpSpPr>
      <xdr:grpSpPr>
        <a:xfrm>
          <a:off x="238125" y="200025"/>
          <a:ext cx="11428730" cy="1025411"/>
          <a:chOff x="208308" y="208307"/>
          <a:chExt cx="10012680" cy="1003186"/>
        </a:xfrm>
      </xdr:grpSpPr>
      <xdr:pic>
        <xdr:nvPicPr>
          <xdr:cNvPr id="100" name="Picture 99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8308" y="208307"/>
            <a:ext cx="10012680" cy="993060"/>
          </a:xfrm>
          <a:prstGeom prst="rect">
            <a:avLst/>
          </a:prstGeom>
        </xdr:spPr>
      </xdr:pic>
      <xdr:sp macro="" textlink="">
        <xdr:nvSpPr>
          <xdr:cNvPr id="101" name="TextBox 100"/>
          <xdr:cNvSpPr txBox="1"/>
        </xdr:nvSpPr>
        <xdr:spPr>
          <a:xfrm>
            <a:off x="215349" y="937173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</xdr:grpSp>
    <xdr:clientData/>
  </xdr:twoCellAnchor>
  <xdr:twoCellAnchor editAs="oneCell">
    <xdr:from>
      <xdr:col>2</xdr:col>
      <xdr:colOff>190500</xdr:colOff>
      <xdr:row>15</xdr:row>
      <xdr:rowOff>86459</xdr:rowOff>
    </xdr:from>
    <xdr:to>
      <xdr:col>8</xdr:col>
      <xdr:colOff>287484</xdr:colOff>
      <xdr:row>17</xdr:row>
      <xdr:rowOff>7297</xdr:rowOff>
    </xdr:to>
    <xdr:pic>
      <xdr:nvPicPr>
        <xdr:cNvPr id="67" name="Picture 6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58" y="3112478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179307</xdr:colOff>
      <xdr:row>9</xdr:row>
      <xdr:rowOff>177841</xdr:rowOff>
    </xdr:from>
    <xdr:to>
      <xdr:col>8</xdr:col>
      <xdr:colOff>276291</xdr:colOff>
      <xdr:row>12</xdr:row>
      <xdr:rowOff>25381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65" y="2024226"/>
          <a:ext cx="3716484" cy="484982"/>
        </a:xfrm>
        <a:prstGeom prst="rect">
          <a:avLst/>
        </a:prstGeom>
      </xdr:spPr>
    </xdr:pic>
    <xdr:clientData/>
  </xdr:twoCellAnchor>
  <xdr:twoCellAnchor editAs="oneCell">
    <xdr:from>
      <xdr:col>2</xdr:col>
      <xdr:colOff>177311</xdr:colOff>
      <xdr:row>6</xdr:row>
      <xdr:rowOff>208817</xdr:rowOff>
    </xdr:from>
    <xdr:to>
      <xdr:col>8</xdr:col>
      <xdr:colOff>274295</xdr:colOff>
      <xdr:row>8</xdr:row>
      <xdr:rowOff>5098</xdr:rowOff>
    </xdr:to>
    <xdr:pic>
      <xdr:nvPicPr>
        <xdr:cNvPr id="96" name="Picture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369" y="1388452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175846</xdr:colOff>
      <xdr:row>8</xdr:row>
      <xdr:rowOff>73269</xdr:rowOff>
    </xdr:from>
    <xdr:to>
      <xdr:col>8</xdr:col>
      <xdr:colOff>272830</xdr:colOff>
      <xdr:row>9</xdr:row>
      <xdr:rowOff>111338</xdr:rowOff>
    </xdr:to>
    <xdr:pic>
      <xdr:nvPicPr>
        <xdr:cNvPr id="97" name="Picture 9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904" y="1707173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183173</xdr:colOff>
      <xdr:row>12</xdr:row>
      <xdr:rowOff>80596</xdr:rowOff>
    </xdr:from>
    <xdr:to>
      <xdr:col>8</xdr:col>
      <xdr:colOff>280157</xdr:colOff>
      <xdr:row>15</xdr:row>
      <xdr:rowOff>23386</xdr:rowOff>
    </xdr:to>
    <xdr:pic>
      <xdr:nvPicPr>
        <xdr:cNvPr id="98" name="Picture 9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231" y="2564423"/>
          <a:ext cx="3716484" cy="484982"/>
        </a:xfrm>
        <a:prstGeom prst="rect">
          <a:avLst/>
        </a:prstGeom>
      </xdr:spPr>
    </xdr:pic>
    <xdr:clientData/>
  </xdr:twoCellAnchor>
  <xdr:twoCellAnchor>
    <xdr:from>
      <xdr:col>2</xdr:col>
      <xdr:colOff>177217</xdr:colOff>
      <xdr:row>6</xdr:row>
      <xdr:rowOff>206487</xdr:rowOff>
    </xdr:from>
    <xdr:to>
      <xdr:col>8</xdr:col>
      <xdr:colOff>273125</xdr:colOff>
      <xdr:row>16</xdr:row>
      <xdr:rowOff>150811</xdr:rowOff>
    </xdr:to>
    <xdr:grpSp>
      <xdr:nvGrpSpPr>
        <xdr:cNvPr id="63" name="Group 62"/>
        <xdr:cNvGrpSpPr/>
      </xdr:nvGrpSpPr>
      <xdr:grpSpPr>
        <a:xfrm>
          <a:off x="532817" y="1400287"/>
          <a:ext cx="4236108" cy="1900124"/>
          <a:chOff x="509723" y="1383274"/>
          <a:chExt cx="3713210" cy="1954916"/>
        </a:xfrm>
      </xdr:grpSpPr>
      <xdr:sp macro="" textlink="$V$3">
        <xdr:nvSpPr>
          <xdr:cNvPr id="22" name="TextBox 21"/>
          <xdr:cNvSpPr txBox="1"/>
        </xdr:nvSpPr>
        <xdr:spPr>
          <a:xfrm>
            <a:off x="2332159" y="2010309"/>
            <a:ext cx="1890774" cy="48428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5F090F5D-8CE9-4C24-AFF9-F1057ED912CE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3,526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X$3">
        <xdr:nvSpPr>
          <xdr:cNvPr id="24" name="TextBox 23"/>
          <xdr:cNvSpPr txBox="1"/>
        </xdr:nvSpPr>
        <xdr:spPr>
          <a:xfrm>
            <a:off x="2328352" y="3094233"/>
            <a:ext cx="1890774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F0F00A-C4A5-4A61-9536-6D8F88927F41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79.6%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U$3">
        <xdr:nvSpPr>
          <xdr:cNvPr id="21" name="TextBox 20"/>
          <xdr:cNvSpPr txBox="1"/>
        </xdr:nvSpPr>
        <xdr:spPr>
          <a:xfrm>
            <a:off x="2329534" y="1692526"/>
            <a:ext cx="1890774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1CD0D865-1A5B-49EB-AA63-717E9D61E4C7}" type="TxLink">
              <a:rPr lang="en-US" sz="1200" b="1" i="0" u="none" strike="noStrike">
                <a:solidFill>
                  <a:srgbClr val="375799"/>
                </a:solidFill>
                <a:latin typeface="+mn-lt"/>
                <a:cs typeface="Arial"/>
              </a:rPr>
              <a:pPr algn="ctr"/>
              <a:t>CENSUS</a:t>
            </a:fld>
            <a:endParaRPr lang="en-US" sz="1200" b="1">
              <a:solidFill>
                <a:srgbClr val="375799"/>
              </a:solidFill>
              <a:latin typeface="+mn-lt"/>
            </a:endParaRPr>
          </a:p>
        </xdr:txBody>
      </xdr:sp>
      <xdr:sp macro="" textlink="$W$3">
        <xdr:nvSpPr>
          <xdr:cNvPr id="23" name="TextBox 22"/>
          <xdr:cNvSpPr txBox="1"/>
        </xdr:nvSpPr>
        <xdr:spPr>
          <a:xfrm>
            <a:off x="2332120" y="2558020"/>
            <a:ext cx="1890774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64197EB-4923-42BB-A82E-A6F651837839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4,429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509723" y="1691940"/>
            <a:ext cx="1822258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SAMPLE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OR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CENSUS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509723" y="2013606"/>
            <a:ext cx="1821265" cy="4809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COMPLETED</a:t>
            </a:r>
          </a:p>
        </xdr:txBody>
      </xdr:sp>
      <xdr:sp macro="" textlink="">
        <xdr:nvSpPr>
          <xdr:cNvPr id="19" name="TextBox 18"/>
          <xdr:cNvSpPr txBox="1"/>
        </xdr:nvSpPr>
        <xdr:spPr>
          <a:xfrm>
            <a:off x="509723" y="2558020"/>
            <a:ext cx="1824221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ADMINISTERED</a:t>
            </a:r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509723" y="3094233"/>
            <a:ext cx="1821265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RESPONSE RATE</a:t>
            </a:r>
          </a:p>
        </xdr:txBody>
      </xdr:sp>
      <xdr:sp macro="" textlink="$AE$3">
        <xdr:nvSpPr>
          <xdr:cNvPr id="75" name="TextBox 74"/>
          <xdr:cNvSpPr txBox="1"/>
        </xdr:nvSpPr>
        <xdr:spPr>
          <a:xfrm>
            <a:off x="2339949" y="1386262"/>
            <a:ext cx="1882914" cy="2534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E3AD37-9A3A-4DEB-BC6C-B27383EEEF92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May 10 - June 21, 2017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74" name="TextBox 73"/>
          <xdr:cNvSpPr txBox="1"/>
        </xdr:nvSpPr>
        <xdr:spPr>
          <a:xfrm>
            <a:off x="509723" y="1383274"/>
            <a:ext cx="1831367" cy="25555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FIELD PERIOD</a:t>
            </a:r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absolute">
    <xdr:from>
      <xdr:col>2</xdr:col>
      <xdr:colOff>195512</xdr:colOff>
      <xdr:row>24</xdr:row>
      <xdr:rowOff>37599</xdr:rowOff>
    </xdr:from>
    <xdr:to>
      <xdr:col>8</xdr:col>
      <xdr:colOff>302986</xdr:colOff>
      <xdr:row>39</xdr:row>
      <xdr:rowOff>9024</xdr:rowOff>
    </xdr:to>
    <xdr:sp macro="" textlink="">
      <xdr:nvSpPr>
        <xdr:cNvPr id="70" name="Rounded Rectangle 69"/>
        <xdr:cNvSpPr/>
      </xdr:nvSpPr>
      <xdr:spPr>
        <a:xfrm>
          <a:off x="510570" y="4521676"/>
          <a:ext cx="3726974" cy="2425944"/>
        </a:xfrm>
        <a:prstGeom prst="roundRect">
          <a:avLst>
            <a:gd name="adj" fmla="val 5611"/>
          </a:avLst>
        </a:prstGeom>
        <a:solidFill>
          <a:srgbClr val="D7DDE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145147</xdr:colOff>
      <xdr:row>31</xdr:row>
      <xdr:rowOff>95900</xdr:rowOff>
    </xdr:from>
    <xdr:to>
      <xdr:col>4</xdr:col>
      <xdr:colOff>626023</xdr:colOff>
      <xdr:row>37</xdr:row>
      <xdr:rowOff>133140</xdr:rowOff>
    </xdr:to>
    <xdr:pic>
      <xdr:nvPicPr>
        <xdr:cNvPr id="66" name="Picture 6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32" y="5744958"/>
          <a:ext cx="1074356" cy="1004394"/>
        </a:xfrm>
        <a:prstGeom prst="rect">
          <a:avLst/>
        </a:prstGeom>
      </xdr:spPr>
    </xdr:pic>
    <xdr:clientData/>
  </xdr:twoCellAnchor>
  <xdr:twoCellAnchor editAs="oneCell">
    <xdr:from>
      <xdr:col>4</xdr:col>
      <xdr:colOff>731633</xdr:colOff>
      <xdr:row>31</xdr:row>
      <xdr:rowOff>95900</xdr:rowOff>
    </xdr:from>
    <xdr:to>
      <xdr:col>6</xdr:col>
      <xdr:colOff>301039</xdr:colOff>
      <xdr:row>37</xdr:row>
      <xdr:rowOff>133873</xdr:rowOff>
    </xdr:to>
    <xdr:pic>
      <xdr:nvPicPr>
        <xdr:cNvPr id="94" name="Picture 9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7998" y="5744958"/>
          <a:ext cx="1071426" cy="1005127"/>
        </a:xfrm>
        <a:prstGeom prst="rect">
          <a:avLst/>
        </a:prstGeom>
      </xdr:spPr>
    </xdr:pic>
    <xdr:clientData/>
  </xdr:twoCellAnchor>
  <xdr:twoCellAnchor editAs="oneCell">
    <xdr:from>
      <xdr:col>6</xdr:col>
      <xdr:colOff>412911</xdr:colOff>
      <xdr:row>31</xdr:row>
      <xdr:rowOff>95900</xdr:rowOff>
    </xdr:from>
    <xdr:to>
      <xdr:col>8</xdr:col>
      <xdr:colOff>160362</xdr:colOff>
      <xdr:row>37</xdr:row>
      <xdr:rowOff>133873</xdr:rowOff>
    </xdr:to>
    <xdr:pic>
      <xdr:nvPicPr>
        <xdr:cNvPr id="95" name="Picture 9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1296" y="5744958"/>
          <a:ext cx="1073624" cy="1005127"/>
        </a:xfrm>
        <a:prstGeom prst="rect">
          <a:avLst/>
        </a:prstGeom>
      </xdr:spPr>
    </xdr:pic>
    <xdr:clientData/>
  </xdr:twoCellAnchor>
  <xdr:twoCellAnchor editAs="oneCell">
    <xdr:from>
      <xdr:col>3</xdr:col>
      <xdr:colOff>145147</xdr:colOff>
      <xdr:row>26</xdr:row>
      <xdr:rowOff>85725</xdr:rowOff>
    </xdr:from>
    <xdr:to>
      <xdr:col>8</xdr:col>
      <xdr:colOff>161192</xdr:colOff>
      <xdr:row>30</xdr:row>
      <xdr:rowOff>86002</xdr:rowOff>
    </xdr:to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32" y="4892187"/>
          <a:ext cx="3437718" cy="681680"/>
        </a:xfrm>
        <a:prstGeom prst="rect">
          <a:avLst/>
        </a:prstGeom>
      </xdr:spPr>
    </xdr:pic>
    <xdr:clientData/>
  </xdr:twoCellAnchor>
  <xdr:twoCellAnchor editAs="absolute">
    <xdr:from>
      <xdr:col>8</xdr:col>
      <xdr:colOff>604631</xdr:colOff>
      <xdr:row>22</xdr:row>
      <xdr:rowOff>14081</xdr:rowOff>
    </xdr:from>
    <xdr:to>
      <xdr:col>17</xdr:col>
      <xdr:colOff>99392</xdr:colOff>
      <xdr:row>39</xdr:row>
      <xdr:rowOff>112760</xdr:rowOff>
    </xdr:to>
    <xdr:sp macro="" textlink="">
      <xdr:nvSpPr>
        <xdr:cNvPr id="62" name="Rounded Rectangle 61"/>
        <xdr:cNvSpPr/>
      </xdr:nvSpPr>
      <xdr:spPr>
        <a:xfrm>
          <a:off x="4538456" y="4166981"/>
          <a:ext cx="5609811" cy="2889504"/>
        </a:xfrm>
        <a:prstGeom prst="roundRect">
          <a:avLst>
            <a:gd name="adj" fmla="val 3989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rgbClr val="464646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8</xdr:col>
      <xdr:colOff>596349</xdr:colOff>
      <xdr:row>6</xdr:row>
      <xdr:rowOff>65847</xdr:rowOff>
    </xdr:from>
    <xdr:to>
      <xdr:col>17</xdr:col>
      <xdr:colOff>99392</xdr:colOff>
      <xdr:row>21</xdr:row>
      <xdr:rowOff>123825</xdr:rowOff>
    </xdr:to>
    <xdr:sp macro="" textlink="">
      <xdr:nvSpPr>
        <xdr:cNvPr id="25" name="Rounded Rectangle 24"/>
        <xdr:cNvSpPr/>
      </xdr:nvSpPr>
      <xdr:spPr>
        <a:xfrm>
          <a:off x="4530174" y="1246947"/>
          <a:ext cx="5618093" cy="2867853"/>
        </a:xfrm>
        <a:prstGeom prst="roundRect">
          <a:avLst>
            <a:gd name="adj" fmla="val 4397"/>
          </a:avLst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464646"/>
            </a:solidFill>
          </a:endParaRPr>
        </a:p>
      </xdr:txBody>
    </xdr:sp>
    <xdr:clientData/>
  </xdr:twoCellAnchor>
  <xdr:twoCellAnchor editAs="absolute">
    <xdr:from>
      <xdr:col>9</xdr:col>
      <xdr:colOff>68838</xdr:colOff>
      <xdr:row>7</xdr:row>
      <xdr:rowOff>162009</xdr:rowOff>
    </xdr:from>
    <xdr:to>
      <xdr:col>9</xdr:col>
      <xdr:colOff>526038</xdr:colOff>
      <xdr:row>8</xdr:row>
      <xdr:rowOff>195173</xdr:rowOff>
    </xdr:to>
    <xdr:sp macro="" textlink="$N$55">
      <xdr:nvSpPr>
        <xdr:cNvPr id="4" name="TextBox 3"/>
        <xdr:cNvSpPr txBox="1"/>
      </xdr:nvSpPr>
      <xdr:spPr>
        <a:xfrm>
          <a:off x="4615990" y="164004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0EEB11FB-21B1-4925-B549-65AF765FFEF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550333</xdr:colOff>
      <xdr:row>8</xdr:row>
      <xdr:rowOff>9524</xdr:rowOff>
    </xdr:from>
    <xdr:to>
      <xdr:col>17</xdr:col>
      <xdr:colOff>82826</xdr:colOff>
      <xdr:row>20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9</xdr:col>
      <xdr:colOff>46908</xdr:colOff>
      <xdr:row>6</xdr:row>
      <xdr:rowOff>95250</xdr:rowOff>
    </xdr:from>
    <xdr:to>
      <xdr:col>13</xdr:col>
      <xdr:colOff>390525</xdr:colOff>
      <xdr:row>7</xdr:row>
      <xdr:rowOff>138562</xdr:rowOff>
    </xdr:to>
    <xdr:sp macro="" textlink="$M$53">
      <xdr:nvSpPr>
        <xdr:cNvPr id="6" name="TextBox 5"/>
        <xdr:cNvSpPr txBox="1"/>
      </xdr:nvSpPr>
      <xdr:spPr>
        <a:xfrm>
          <a:off x="4590333" y="1276350"/>
          <a:ext cx="3391617" cy="281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91029D8A-A962-4E4A-830F-71344BACD7DA}" type="TxLink">
            <a:rPr lang="en-US" sz="1600" b="1" i="0" u="none" strike="noStrike">
              <a:solidFill>
                <a:srgbClr val="375799"/>
              </a:solidFill>
              <a:latin typeface="+mn-lt"/>
              <a:cs typeface="Arial"/>
            </a:rPr>
            <a:pPr algn="l"/>
            <a:t>Highest % Positive Items</a:t>
          </a:fld>
          <a:endParaRPr lang="en-US" sz="1600" b="1" i="0" u="none" strike="noStrike">
            <a:solidFill>
              <a:srgbClr val="375799"/>
            </a:solidFill>
            <a:latin typeface="+mn-lt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254000</xdr:colOff>
          <xdr:row>6</xdr:row>
          <xdr:rowOff>127000</xdr:rowOff>
        </xdr:from>
        <xdr:to>
          <xdr:col>17</xdr:col>
          <xdr:colOff>0</xdr:colOff>
          <xdr:row>7</xdr:row>
          <xdr:rowOff>76200</xdr:rowOff>
        </xdr:to>
        <xdr:sp macro="" textlink="">
          <xdr:nvSpPr>
            <xdr:cNvPr id="55297" name="Drop Down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13</xdr:col>
      <xdr:colOff>298170</xdr:colOff>
      <xdr:row>6</xdr:row>
      <xdr:rowOff>92527</xdr:rowOff>
    </xdr:from>
    <xdr:to>
      <xdr:col>14</xdr:col>
      <xdr:colOff>282930</xdr:colOff>
      <xdr:row>7</xdr:row>
      <xdr:rowOff>102052</xdr:rowOff>
    </xdr:to>
    <xdr:sp macro="" textlink="">
      <xdr:nvSpPr>
        <xdr:cNvPr id="11" name="TextBox 10"/>
        <xdr:cNvSpPr txBox="1"/>
      </xdr:nvSpPr>
      <xdr:spPr>
        <a:xfrm>
          <a:off x="7896399" y="1279070"/>
          <a:ext cx="578031" cy="249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xdr:twoCellAnchor editAs="absolute">
    <xdr:from>
      <xdr:col>9</xdr:col>
      <xdr:colOff>72972</xdr:colOff>
      <xdr:row>10</xdr:row>
      <xdr:rowOff>40093</xdr:rowOff>
    </xdr:from>
    <xdr:to>
      <xdr:col>9</xdr:col>
      <xdr:colOff>530172</xdr:colOff>
      <xdr:row>11</xdr:row>
      <xdr:rowOff>70772</xdr:rowOff>
    </xdr:to>
    <xdr:sp macro="" textlink="$P$55">
      <xdr:nvSpPr>
        <xdr:cNvPr id="12" name="TextBox 11"/>
        <xdr:cNvSpPr txBox="1"/>
      </xdr:nvSpPr>
      <xdr:spPr>
        <a:xfrm>
          <a:off x="4620124" y="213932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F487DE5-0B30-4ACA-B58C-CB9C9CF6FFBC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Q50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78142</xdr:colOff>
      <xdr:row>12</xdr:row>
      <xdr:rowOff>137647</xdr:rowOff>
    </xdr:from>
    <xdr:to>
      <xdr:col>9</xdr:col>
      <xdr:colOff>535342</xdr:colOff>
      <xdr:row>13</xdr:row>
      <xdr:rowOff>165841</xdr:rowOff>
    </xdr:to>
    <xdr:sp macro="" textlink="$R$55">
      <xdr:nvSpPr>
        <xdr:cNvPr id="13" name="TextBox 12"/>
        <xdr:cNvSpPr txBox="1"/>
      </xdr:nvSpPr>
      <xdr:spPr>
        <a:xfrm>
          <a:off x="4625294" y="2651005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5EC8C36-8284-4992-BC19-8A4A4962D62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Q42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86140</xdr:colOff>
      <xdr:row>15</xdr:row>
      <xdr:rowOff>73472</xdr:rowOff>
    </xdr:from>
    <xdr:to>
      <xdr:col>9</xdr:col>
      <xdr:colOff>543340</xdr:colOff>
      <xdr:row>16</xdr:row>
      <xdr:rowOff>133554</xdr:rowOff>
    </xdr:to>
    <xdr:sp macro="" textlink="$T$55">
      <xdr:nvSpPr>
        <xdr:cNvPr id="14" name="TextBox 13"/>
        <xdr:cNvSpPr txBox="1"/>
      </xdr:nvSpPr>
      <xdr:spPr>
        <a:xfrm>
          <a:off x="4628832" y="3098759"/>
          <a:ext cx="457200" cy="2278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E8AB1BA-173B-4FC1-98B2-858454FE5DF6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84063</xdr:colOff>
      <xdr:row>18</xdr:row>
      <xdr:rowOff>75468</xdr:rowOff>
    </xdr:from>
    <xdr:to>
      <xdr:col>9</xdr:col>
      <xdr:colOff>541263</xdr:colOff>
      <xdr:row>19</xdr:row>
      <xdr:rowOff>143833</xdr:rowOff>
    </xdr:to>
    <xdr:sp macro="" textlink="$V$55">
      <xdr:nvSpPr>
        <xdr:cNvPr id="15" name="TextBox 14"/>
        <xdr:cNvSpPr txBox="1"/>
      </xdr:nvSpPr>
      <xdr:spPr>
        <a:xfrm>
          <a:off x="4631215" y="3657282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0FD6B0B-8192-4513-B38E-5844F5353CA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16" name="TextBox 15"/>
        <xdr:cNvSpPr txBox="1"/>
      </xdr:nvSpPr>
      <xdr:spPr>
        <a:xfrm>
          <a:off x="723900" y="136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absolute">
    <xdr:from>
      <xdr:col>7</xdr:col>
      <xdr:colOff>133080</xdr:colOff>
      <xdr:row>4</xdr:row>
      <xdr:rowOff>74165</xdr:rowOff>
    </xdr:from>
    <xdr:to>
      <xdr:col>17</xdr:col>
      <xdr:colOff>78105</xdr:colOff>
      <xdr:row>6</xdr:row>
      <xdr:rowOff>20473</xdr:rowOff>
    </xdr:to>
    <xdr:sp macro="" textlink="$T$3">
      <xdr:nvSpPr>
        <xdr:cNvPr id="34" name="Rectangle 33"/>
        <xdr:cNvSpPr/>
      </xdr:nvSpPr>
      <xdr:spPr>
        <a:xfrm>
          <a:off x="3543030" y="931415"/>
          <a:ext cx="6583950" cy="2701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fld id="{A0F5E16D-896F-4858-B77A-B83F52386D03}" type="TxLink">
            <a:rPr lang="en-US" sz="1200" b="0" i="0" u="none" strike="noStrike">
              <a:solidFill>
                <a:schemeClr val="bg1"/>
              </a:solidFill>
              <a:latin typeface="+mn-lt"/>
              <a:cs typeface="Arial"/>
            </a:rPr>
            <a:pPr algn="r"/>
            <a:t>Securities and Exchange Commission</a:t>
          </a:fld>
          <a:endParaRPr lang="en-US" sz="1200" b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9</xdr:col>
      <xdr:colOff>81363</xdr:colOff>
      <xdr:row>22</xdr:row>
      <xdr:rowOff>17228</xdr:rowOff>
    </xdr:from>
    <xdr:to>
      <xdr:col>13</xdr:col>
      <xdr:colOff>390525</xdr:colOff>
      <xdr:row>23</xdr:row>
      <xdr:rowOff>147385</xdr:rowOff>
    </xdr:to>
    <xdr:sp macro="" textlink="$M$54">
      <xdr:nvSpPr>
        <xdr:cNvPr id="29" name="TextBox 28"/>
        <xdr:cNvSpPr txBox="1"/>
      </xdr:nvSpPr>
      <xdr:spPr>
        <a:xfrm>
          <a:off x="4624788" y="4170128"/>
          <a:ext cx="3357162" cy="29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fld id="{EC27ABDA-4353-4760-95F6-7B41C2BF0D4F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pPr marL="0" indent="0" algn="l"/>
            <a:t>Highest % Negative Items</a:t>
          </a:fld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305453</xdr:colOff>
      <xdr:row>22</xdr:row>
      <xdr:rowOff>35489</xdr:rowOff>
    </xdr:from>
    <xdr:to>
      <xdr:col>14</xdr:col>
      <xdr:colOff>290213</xdr:colOff>
      <xdr:row>23</xdr:row>
      <xdr:rowOff>121087</xdr:rowOff>
    </xdr:to>
    <xdr:sp macro="" textlink="">
      <xdr:nvSpPr>
        <xdr:cNvPr id="33" name="TextBox 32"/>
        <xdr:cNvSpPr txBox="1"/>
      </xdr:nvSpPr>
      <xdr:spPr>
        <a:xfrm>
          <a:off x="7903682" y="4226489"/>
          <a:ext cx="578031" cy="2488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254000</xdr:colOff>
          <xdr:row>22</xdr:row>
          <xdr:rowOff>63500</xdr:rowOff>
        </xdr:from>
        <xdr:to>
          <xdr:col>17</xdr:col>
          <xdr:colOff>12700</xdr:colOff>
          <xdr:row>23</xdr:row>
          <xdr:rowOff>88900</xdr:rowOff>
        </xdr:to>
        <xdr:sp macro="" textlink="">
          <xdr:nvSpPr>
            <xdr:cNvPr id="55298" name="Drop Down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absolute">
    <xdr:from>
      <xdr:col>9</xdr:col>
      <xdr:colOff>91595</xdr:colOff>
      <xdr:row>24</xdr:row>
      <xdr:rowOff>15762</xdr:rowOff>
    </xdr:from>
    <xdr:to>
      <xdr:col>9</xdr:col>
      <xdr:colOff>548795</xdr:colOff>
      <xdr:row>25</xdr:row>
      <xdr:rowOff>87854</xdr:rowOff>
    </xdr:to>
    <xdr:sp macro="" textlink="$N$56">
      <xdr:nvSpPr>
        <xdr:cNvPr id="36" name="TextBox 35"/>
        <xdr:cNvSpPr txBox="1"/>
      </xdr:nvSpPr>
      <xdr:spPr>
        <a:xfrm>
          <a:off x="4638747" y="4591489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B5E0BF6-144F-4D62-A272-405563212DF8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95395</xdr:colOff>
      <xdr:row>27</xdr:row>
      <xdr:rowOff>296</xdr:rowOff>
    </xdr:from>
    <xdr:to>
      <xdr:col>9</xdr:col>
      <xdr:colOff>552595</xdr:colOff>
      <xdr:row>28</xdr:row>
      <xdr:rowOff>72388</xdr:rowOff>
    </xdr:to>
    <xdr:sp macro="" textlink="$P$56">
      <xdr:nvSpPr>
        <xdr:cNvPr id="37" name="TextBox 36"/>
        <xdr:cNvSpPr txBox="1"/>
      </xdr:nvSpPr>
      <xdr:spPr>
        <a:xfrm>
          <a:off x="4638820" y="4991396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7852AE6-2523-44EE-902F-559165FFD89F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87991</xdr:colOff>
      <xdr:row>33</xdr:row>
      <xdr:rowOff>21913</xdr:rowOff>
    </xdr:from>
    <xdr:to>
      <xdr:col>9</xdr:col>
      <xdr:colOff>545191</xdr:colOff>
      <xdr:row>34</xdr:row>
      <xdr:rowOff>94005</xdr:rowOff>
    </xdr:to>
    <xdr:sp macro="" textlink="$T$56">
      <xdr:nvSpPr>
        <xdr:cNvPr id="38" name="TextBox 37"/>
        <xdr:cNvSpPr txBox="1"/>
      </xdr:nvSpPr>
      <xdr:spPr>
        <a:xfrm>
          <a:off x="4635143" y="612164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BDD9CC2C-12C6-47D1-BFAE-550EB342F99D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Q67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97637</xdr:colOff>
      <xdr:row>30</xdr:row>
      <xdr:rowOff>3998</xdr:rowOff>
    </xdr:from>
    <xdr:to>
      <xdr:col>9</xdr:col>
      <xdr:colOff>554837</xdr:colOff>
      <xdr:row>31</xdr:row>
      <xdr:rowOff>76090</xdr:rowOff>
    </xdr:to>
    <xdr:sp macro="" textlink="$R$56">
      <xdr:nvSpPr>
        <xdr:cNvPr id="39" name="TextBox 38"/>
        <xdr:cNvSpPr txBox="1"/>
      </xdr:nvSpPr>
      <xdr:spPr>
        <a:xfrm>
          <a:off x="4641062" y="549039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50E02CA-29F4-4A80-A860-8565B5E75810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Q24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92669</xdr:colOff>
      <xdr:row>36</xdr:row>
      <xdr:rowOff>49487</xdr:rowOff>
    </xdr:from>
    <xdr:to>
      <xdr:col>9</xdr:col>
      <xdr:colOff>549869</xdr:colOff>
      <xdr:row>37</xdr:row>
      <xdr:rowOff>121579</xdr:rowOff>
    </xdr:to>
    <xdr:sp macro="" textlink="$V$56">
      <xdr:nvSpPr>
        <xdr:cNvPr id="41" name="TextBox 40"/>
        <xdr:cNvSpPr txBox="1"/>
      </xdr:nvSpPr>
      <xdr:spPr>
        <a:xfrm>
          <a:off x="4639821" y="664617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1687C97E-0608-4EEB-9F53-5AFB6605EEB5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Q22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447260</xdr:colOff>
      <xdr:row>7</xdr:row>
      <xdr:rowOff>153704</xdr:rowOff>
    </xdr:from>
    <xdr:to>
      <xdr:col>13</xdr:col>
      <xdr:colOff>572228</xdr:colOff>
      <xdr:row>10</xdr:row>
      <xdr:rowOff>72005</xdr:rowOff>
    </xdr:to>
    <xdr:sp macro="" textlink="$O$55">
      <xdr:nvSpPr>
        <xdr:cNvPr id="43" name="TextBox 42"/>
        <xdr:cNvSpPr txBox="1"/>
      </xdr:nvSpPr>
      <xdr:spPr>
        <a:xfrm>
          <a:off x="4989952" y="1574394"/>
          <a:ext cx="3180295" cy="555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AE38CF-A267-42E0-B3F4-EE2610DB388C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When needed I am willing to put in the extra effort to get a job done.</a:t>
          </a:fld>
          <a:endParaRPr lang="en-US" sz="95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447262</xdr:colOff>
      <xdr:row>10</xdr:row>
      <xdr:rowOff>34848</xdr:rowOff>
    </xdr:from>
    <xdr:to>
      <xdr:col>13</xdr:col>
      <xdr:colOff>572230</xdr:colOff>
      <xdr:row>12</xdr:row>
      <xdr:rowOff>160213</xdr:rowOff>
    </xdr:to>
    <xdr:sp macro="" textlink="$Q$55">
      <xdr:nvSpPr>
        <xdr:cNvPr id="44" name="TextBox 43"/>
        <xdr:cNvSpPr txBox="1"/>
      </xdr:nvSpPr>
      <xdr:spPr>
        <a:xfrm>
          <a:off x="4989954" y="2092981"/>
          <a:ext cx="3180295" cy="550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FF31A3CE-BAD3-4A0C-A54E-565075D8E554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the last six months, my supervisor has talked with me about my performance.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12</xdr:row>
      <xdr:rowOff>137620</xdr:rowOff>
    </xdr:from>
    <xdr:to>
      <xdr:col>13</xdr:col>
      <xdr:colOff>572229</xdr:colOff>
      <xdr:row>15</xdr:row>
      <xdr:rowOff>113899</xdr:rowOff>
    </xdr:to>
    <xdr:sp macro="" textlink="$S$55">
      <xdr:nvSpPr>
        <xdr:cNvPr id="45" name="TextBox 44"/>
        <xdr:cNvSpPr txBox="1"/>
      </xdr:nvSpPr>
      <xdr:spPr>
        <a:xfrm>
          <a:off x="4989953" y="2620714"/>
          <a:ext cx="3180295" cy="518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7336C72E-92C3-45E3-BDB6-99DC8AA94AB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supervisor supports my need to balance work and other life issues.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456788</xdr:colOff>
      <xdr:row>15</xdr:row>
      <xdr:rowOff>76984</xdr:rowOff>
    </xdr:from>
    <xdr:to>
      <xdr:col>13</xdr:col>
      <xdr:colOff>581756</xdr:colOff>
      <xdr:row>18</xdr:row>
      <xdr:rowOff>111241</xdr:rowOff>
    </xdr:to>
    <xdr:sp macro="" textlink="$U$55">
      <xdr:nvSpPr>
        <xdr:cNvPr id="46" name="TextBox 45"/>
        <xdr:cNvSpPr txBox="1"/>
      </xdr:nvSpPr>
      <xdr:spPr>
        <a:xfrm>
          <a:off x="5000213" y="3086884"/>
          <a:ext cx="3172968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EFCBE6E-68B8-4ECA-9B3E-85A2BF780227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would you rate the overall quality of work done by your work unit?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455545</xdr:colOff>
      <xdr:row>18</xdr:row>
      <xdr:rowOff>73613</xdr:rowOff>
    </xdr:from>
    <xdr:to>
      <xdr:col>13</xdr:col>
      <xdr:colOff>580513</xdr:colOff>
      <xdr:row>21</xdr:row>
      <xdr:rowOff>115420</xdr:rowOff>
    </xdr:to>
    <xdr:sp macro="" textlink="$W$55">
      <xdr:nvSpPr>
        <xdr:cNvPr id="47" name="TextBox 46"/>
        <xdr:cNvSpPr txBox="1"/>
      </xdr:nvSpPr>
      <xdr:spPr>
        <a:xfrm>
          <a:off x="4998237" y="3589803"/>
          <a:ext cx="3180295" cy="525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0723ECB-168F-46DA-8E8E-66D76BF9316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am constantly looking for ways to do my job better.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463826</xdr:colOff>
      <xdr:row>24</xdr:row>
      <xdr:rowOff>13777</xdr:rowOff>
    </xdr:from>
    <xdr:to>
      <xdr:col>14</xdr:col>
      <xdr:colOff>729</xdr:colOff>
      <xdr:row>27</xdr:row>
      <xdr:rowOff>31468</xdr:rowOff>
    </xdr:to>
    <xdr:sp macro="" textlink="$O$56">
      <xdr:nvSpPr>
        <xdr:cNvPr id="48" name="TextBox 47"/>
        <xdr:cNvSpPr txBox="1"/>
      </xdr:nvSpPr>
      <xdr:spPr>
        <a:xfrm>
          <a:off x="5006518" y="4497121"/>
          <a:ext cx="3185711" cy="530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CC2309-6D09-455B-B422-DEC743ED52C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Pay raises depend on how well employees perform their jobs.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462584</xdr:colOff>
      <xdr:row>26</xdr:row>
      <xdr:rowOff>189801</xdr:rowOff>
    </xdr:from>
    <xdr:to>
      <xdr:col>13</xdr:col>
      <xdr:colOff>590037</xdr:colOff>
      <xdr:row>30</xdr:row>
      <xdr:rowOff>33558</xdr:rowOff>
    </xdr:to>
    <xdr:sp macro="" textlink="$Q$56">
      <xdr:nvSpPr>
        <xdr:cNvPr id="49" name="TextBox 48"/>
        <xdr:cNvSpPr txBox="1"/>
      </xdr:nvSpPr>
      <xdr:spPr>
        <a:xfrm>
          <a:off x="5006009" y="4990401"/>
          <a:ext cx="3175453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00FB535-7647-4B52-A819-B26135FCB85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steps are taken to deal with a poor performer who cannot or will not improve.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454301</xdr:colOff>
      <xdr:row>30</xdr:row>
      <xdr:rowOff>3578</xdr:rowOff>
    </xdr:from>
    <xdr:to>
      <xdr:col>13</xdr:col>
      <xdr:colOff>581754</xdr:colOff>
      <xdr:row>33</xdr:row>
      <xdr:rowOff>46118</xdr:rowOff>
    </xdr:to>
    <xdr:sp macro="" textlink="$S$56">
      <xdr:nvSpPr>
        <xdr:cNvPr id="50" name="TextBox 49"/>
        <xdr:cNvSpPr txBox="1"/>
      </xdr:nvSpPr>
      <xdr:spPr>
        <a:xfrm>
          <a:off x="4996993" y="5490711"/>
          <a:ext cx="3182780" cy="526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AB2C9BD5-F01E-4BCF-A174-3DFDBA2C7CC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differences in performance are recognized in a meaningful way.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33</xdr:row>
      <xdr:rowOff>19295</xdr:rowOff>
    </xdr:from>
    <xdr:to>
      <xdr:col>13</xdr:col>
      <xdr:colOff>572229</xdr:colOff>
      <xdr:row>36</xdr:row>
      <xdr:rowOff>61834</xdr:rowOff>
    </xdr:to>
    <xdr:sp macro="" textlink="$U$56">
      <xdr:nvSpPr>
        <xdr:cNvPr id="51" name="TextBox 50"/>
        <xdr:cNvSpPr txBox="1"/>
      </xdr:nvSpPr>
      <xdr:spPr>
        <a:xfrm>
          <a:off x="4989953" y="5990005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DA8D1500-401B-4E9E-8BD0-4C251A1D50F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satisfied are you with your opportunity to get a better job in your organization?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36</xdr:row>
      <xdr:rowOff>44081</xdr:rowOff>
    </xdr:from>
    <xdr:to>
      <xdr:col>13</xdr:col>
      <xdr:colOff>572229</xdr:colOff>
      <xdr:row>39</xdr:row>
      <xdr:rowOff>86621</xdr:rowOff>
    </xdr:to>
    <xdr:sp macro="" textlink="$W$56">
      <xdr:nvSpPr>
        <xdr:cNvPr id="52" name="TextBox 51"/>
        <xdr:cNvSpPr txBox="1"/>
      </xdr:nvSpPr>
      <xdr:spPr>
        <a:xfrm>
          <a:off x="4989953" y="6498368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55B4945-31F0-45C9-B465-4AA530CCBD4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Promotions in my work unit are based on merit.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563218</xdr:colOff>
      <xdr:row>24</xdr:row>
      <xdr:rowOff>62488</xdr:rowOff>
    </xdr:from>
    <xdr:to>
      <xdr:col>17</xdr:col>
      <xdr:colOff>91110</xdr:colOff>
      <xdr:row>38</xdr:row>
      <xdr:rowOff>116590</xdr:rowOff>
    </xdr:to>
    <xdr:graphicFrame macro="">
      <xdr:nvGraphicFramePr>
        <xdr:cNvPr id="53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151680</xdr:colOff>
      <xdr:row>17</xdr:row>
      <xdr:rowOff>95246</xdr:rowOff>
    </xdr:from>
    <xdr:to>
      <xdr:col>5</xdr:col>
      <xdr:colOff>466278</xdr:colOff>
      <xdr:row>23</xdr:row>
      <xdr:rowOff>68969</xdr:rowOff>
    </xdr:to>
    <xdr:grpSp>
      <xdr:nvGrpSpPr>
        <xdr:cNvPr id="57" name="Group 56"/>
        <xdr:cNvGrpSpPr/>
      </xdr:nvGrpSpPr>
      <xdr:grpSpPr>
        <a:xfrm>
          <a:off x="507280" y="3397246"/>
          <a:ext cx="2067198" cy="888123"/>
          <a:chOff x="376391" y="3619120"/>
          <a:chExt cx="1845167" cy="952880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6391" y="3619120"/>
            <a:ext cx="1845167" cy="952880"/>
          </a:xfrm>
          <a:prstGeom prst="rect">
            <a:avLst/>
          </a:prstGeom>
        </xdr:spPr>
      </xdr:pic>
      <xdr:sp macro="" textlink="">
        <xdr:nvSpPr>
          <xdr:cNvPr id="10" name="TextBox 9"/>
          <xdr:cNvSpPr txBox="1"/>
        </xdr:nvSpPr>
        <xdr:spPr>
          <a:xfrm>
            <a:off x="971100" y="3662617"/>
            <a:ext cx="1170382" cy="873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69701A"/>
                </a:solidFill>
                <a:effectLst/>
                <a:latin typeface="+mn-lt"/>
                <a:ea typeface="+mn-ea"/>
                <a:cs typeface="+mn-cs"/>
              </a:rPr>
              <a:t>strengths </a:t>
            </a:r>
          </a:p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(65% positive or higher)</a:t>
            </a:r>
          </a:p>
        </xdr:txBody>
      </xdr:sp>
      <xdr:sp macro="" textlink="$Y$3">
        <xdr:nvSpPr>
          <xdr:cNvPr id="31" name="TextBox 30"/>
          <xdr:cNvSpPr txBox="1"/>
        </xdr:nvSpPr>
        <xdr:spPr>
          <a:xfrm>
            <a:off x="421898" y="3677860"/>
            <a:ext cx="583154" cy="845422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91DEFBB-AD17-4F2A-A53E-30C916E2BA7D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53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5</xdr:col>
      <xdr:colOff>600809</xdr:colOff>
      <xdr:row>17</xdr:row>
      <xdr:rowOff>104771</xdr:rowOff>
    </xdr:from>
    <xdr:to>
      <xdr:col>8</xdr:col>
      <xdr:colOff>359724</xdr:colOff>
      <xdr:row>23</xdr:row>
      <xdr:rowOff>79449</xdr:rowOff>
    </xdr:to>
    <xdr:grpSp>
      <xdr:nvGrpSpPr>
        <xdr:cNvPr id="7" name="Group 6"/>
        <xdr:cNvGrpSpPr/>
      </xdr:nvGrpSpPr>
      <xdr:grpSpPr>
        <a:xfrm>
          <a:off x="2709009" y="3406771"/>
          <a:ext cx="2146515" cy="889078"/>
          <a:chOff x="2447194" y="3450977"/>
          <a:chExt cx="1847088" cy="941832"/>
        </a:xfrm>
      </xdr:grpSpPr>
      <xdr:pic>
        <xdr:nvPicPr>
          <xdr:cNvPr id="2" name="Picture 1"/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47194" y="3450977"/>
            <a:ext cx="1847088" cy="941832"/>
          </a:xfrm>
          <a:prstGeom prst="rect">
            <a:avLst/>
          </a:prstGeom>
        </xdr:spPr>
      </xdr:pic>
      <xdr:grpSp>
        <xdr:nvGrpSpPr>
          <xdr:cNvPr id="59" name="Group 58"/>
          <xdr:cNvGrpSpPr/>
        </xdr:nvGrpSpPr>
        <xdr:grpSpPr>
          <a:xfrm>
            <a:off x="2479125" y="3474885"/>
            <a:ext cx="1774361" cy="872281"/>
            <a:chOff x="2498777" y="3566289"/>
            <a:chExt cx="1773443" cy="896747"/>
          </a:xfrm>
        </xdr:grpSpPr>
        <xdr:sp macro="" textlink="">
          <xdr:nvSpPr>
            <xdr:cNvPr id="35" name="TextBox 34"/>
            <xdr:cNvSpPr txBox="1"/>
          </xdr:nvSpPr>
          <xdr:spPr>
            <a:xfrm>
              <a:off x="3080260" y="3566289"/>
              <a:ext cx="1191960" cy="896747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items identified as </a:t>
              </a:r>
              <a:r>
                <a:rPr lang="en-US" sz="1200" b="1" i="0" smtClean="0">
                  <a:solidFill>
                    <a:srgbClr val="B0342D"/>
                  </a:solidFill>
                  <a:effectLst/>
                  <a:latin typeface="+mn-lt"/>
                  <a:ea typeface="+mn-ea"/>
                  <a:cs typeface="+mn-cs"/>
                </a:rPr>
                <a:t>challenges</a:t>
              </a:r>
            </a:p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(35% negative or higher)</a:t>
              </a:r>
            </a:p>
          </xdr:txBody>
        </xdr:sp>
        <xdr:sp macro="" textlink="$Z$3">
          <xdr:nvSpPr>
            <xdr:cNvPr id="40" name="TextBox 39"/>
            <xdr:cNvSpPr txBox="1"/>
          </xdr:nvSpPr>
          <xdr:spPr>
            <a:xfrm>
              <a:off x="2498777" y="3599222"/>
              <a:ext cx="593108" cy="841399"/>
            </a:xfrm>
            <a:prstGeom prst="round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36274FF3-C076-46AD-B01E-9B85CC91F2B7}" type="TxLink">
                <a:rPr lang="en-US" sz="2400" b="0" i="0" u="none" strike="noStrike">
                  <a:solidFill>
                    <a:schemeClr val="bg1"/>
                  </a:solidFill>
                  <a:latin typeface="+mn-lt"/>
                  <a:ea typeface="+mn-ea"/>
                  <a:cs typeface="Arial"/>
                </a:rPr>
                <a:pPr marL="0" indent="0" algn="ctr"/>
                <a:t>2</a:t>
              </a:fld>
              <a:endPara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endParaRPr>
            </a:p>
          </xdr:txBody>
        </xdr:sp>
      </xdr:grpSp>
    </xdr:grpSp>
    <xdr:clientData/>
  </xdr:twoCellAnchor>
  <xdr:twoCellAnchor editAs="absolute">
    <xdr:from>
      <xdr:col>3</xdr:col>
      <xdr:colOff>10233</xdr:colOff>
      <xdr:row>24</xdr:row>
      <xdr:rowOff>58970</xdr:rowOff>
    </xdr:from>
    <xdr:to>
      <xdr:col>6</xdr:col>
      <xdr:colOff>260832</xdr:colOff>
      <xdr:row>26</xdr:row>
      <xdr:rowOff>77906</xdr:rowOff>
    </xdr:to>
    <xdr:sp macro="" textlink="">
      <xdr:nvSpPr>
        <xdr:cNvPr id="71" name="TextBox 70"/>
        <xdr:cNvSpPr txBox="1"/>
      </xdr:nvSpPr>
      <xdr:spPr>
        <a:xfrm>
          <a:off x="523118" y="4543047"/>
          <a:ext cx="2346099" cy="341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r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t> Engagement Index Score</a:t>
          </a:r>
          <a:r>
            <a:rPr lang="en-US" sz="1600" b="1" i="0" u="none" strike="noStrike" baseline="0">
              <a:solidFill>
                <a:srgbClr val="375799"/>
              </a:solidFill>
              <a:latin typeface="+mn-lt"/>
              <a:ea typeface="+mn-ea"/>
              <a:cs typeface="Arial"/>
            </a:rPr>
            <a:t> </a:t>
          </a:r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145146</xdr:colOff>
      <xdr:row>26</xdr:row>
      <xdr:rowOff>81212</xdr:rowOff>
    </xdr:from>
    <xdr:to>
      <xdr:col>8</xdr:col>
      <xdr:colOff>162302</xdr:colOff>
      <xdr:row>30</xdr:row>
      <xdr:rowOff>69250</xdr:rowOff>
    </xdr:to>
    <xdr:grpSp>
      <xdr:nvGrpSpPr>
        <xdr:cNvPr id="8" name="Group 7"/>
        <xdr:cNvGrpSpPr/>
      </xdr:nvGrpSpPr>
      <xdr:grpSpPr>
        <a:xfrm>
          <a:off x="729346" y="4754812"/>
          <a:ext cx="3928756" cy="661138"/>
          <a:chOff x="1660696" y="4670648"/>
          <a:chExt cx="3440743" cy="679471"/>
        </a:xfrm>
      </xdr:grpSpPr>
      <xdr:sp macro="" textlink="$K$43">
        <xdr:nvSpPr>
          <xdr:cNvPr id="77" name="TextBox 76"/>
          <xdr:cNvSpPr txBox="1"/>
        </xdr:nvSpPr>
        <xdr:spPr>
          <a:xfrm>
            <a:off x="1660697" y="4670648"/>
            <a:ext cx="3432301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F61B5F2D-4AA9-4E5E-8577-3CE145BEAFE4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2017 ENGAGEMENT INDEX</a:t>
            </a:fld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A$3">
        <xdr:nvSpPr>
          <xdr:cNvPr id="78" name="TextBox 77"/>
          <xdr:cNvSpPr txBox="1"/>
        </xdr:nvSpPr>
        <xdr:spPr>
          <a:xfrm>
            <a:off x="1660696" y="5016402"/>
            <a:ext cx="3440743" cy="33371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D4868E8-ECF9-4CD2-8D0C-30FE74B44D6A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77%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3</xdr:col>
      <xdr:colOff>130493</xdr:colOff>
      <xdr:row>31</xdr:row>
      <xdr:rowOff>60460</xdr:rowOff>
    </xdr:from>
    <xdr:to>
      <xdr:col>8</xdr:col>
      <xdr:colOff>150310</xdr:colOff>
      <xdr:row>38</xdr:row>
      <xdr:rowOff>2536</xdr:rowOff>
    </xdr:to>
    <xdr:grpSp>
      <xdr:nvGrpSpPr>
        <xdr:cNvPr id="64" name="Group 63"/>
        <xdr:cNvGrpSpPr/>
      </xdr:nvGrpSpPr>
      <xdr:grpSpPr>
        <a:xfrm>
          <a:off x="714693" y="5559560"/>
          <a:ext cx="3931417" cy="1008876"/>
          <a:chOff x="1173448" y="5743185"/>
          <a:chExt cx="3437094" cy="1075586"/>
        </a:xfrm>
      </xdr:grpSpPr>
      <xdr:sp macro="" textlink="$K$44">
        <xdr:nvSpPr>
          <xdr:cNvPr id="72" name="TextBox 71"/>
          <xdr:cNvSpPr txBox="1"/>
        </xdr:nvSpPr>
        <xdr:spPr>
          <a:xfrm>
            <a:off x="1173448" y="5767459"/>
            <a:ext cx="1093931" cy="6710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742AA4E-8C17-4577-99F4-C101EDBD1D8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LEADERS LEAD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B$3">
        <xdr:nvSpPr>
          <xdr:cNvPr id="79" name="TextBox 78"/>
          <xdr:cNvSpPr txBox="1"/>
        </xdr:nvSpPr>
        <xdr:spPr>
          <a:xfrm>
            <a:off x="1173479" y="6446092"/>
            <a:ext cx="1093930" cy="3616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747B923-8A78-4C22-A4D5-7FB36451E16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69%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5">
        <xdr:nvSpPr>
          <xdr:cNvPr id="73" name="TextBox 72"/>
          <xdr:cNvSpPr txBox="1"/>
        </xdr:nvSpPr>
        <xdr:spPr>
          <a:xfrm>
            <a:off x="2358722" y="5761099"/>
            <a:ext cx="1091878" cy="67213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95BCDE70-2989-4E22-88EC-D1B97D065046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SUPERVISORS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C$3">
        <xdr:nvSpPr>
          <xdr:cNvPr id="80" name="TextBox 79"/>
          <xdr:cNvSpPr txBox="1"/>
        </xdr:nvSpPr>
        <xdr:spPr>
          <a:xfrm>
            <a:off x="2361584" y="6440390"/>
            <a:ext cx="1064717" cy="37838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48A7288-10C6-4F49-A62C-8924915088F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84%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6">
        <xdr:nvSpPr>
          <xdr:cNvPr id="76" name="TextBox 75"/>
          <xdr:cNvSpPr txBox="1"/>
        </xdr:nvSpPr>
        <xdr:spPr>
          <a:xfrm>
            <a:off x="3538463" y="5743185"/>
            <a:ext cx="1063668" cy="69453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B522C53-D9D0-4834-9F9A-A2C8E3DF4A1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INTRINSIC WORK EXPERIENCE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D$3">
        <xdr:nvSpPr>
          <xdr:cNvPr id="81" name="TextBox 80"/>
          <xdr:cNvSpPr txBox="1"/>
        </xdr:nvSpPr>
        <xdr:spPr>
          <a:xfrm>
            <a:off x="3533777" y="6446751"/>
            <a:ext cx="1076765" cy="36212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DE9F5776-225C-4A25-81FC-A9344675D545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79%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120253</xdr:colOff>
      <xdr:row>6</xdr:row>
      <xdr:rowOff>86916</xdr:rowOff>
    </xdr:from>
    <xdr:to>
      <xdr:col>6</xdr:col>
      <xdr:colOff>186658</xdr:colOff>
      <xdr:row>10</xdr:row>
      <xdr:rowOff>105855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283494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3</xdr:col>
      <xdr:colOff>119062</xdr:colOff>
      <xdr:row>11</xdr:row>
      <xdr:rowOff>79825</xdr:rowOff>
    </xdr:from>
    <xdr:to>
      <xdr:col>6</xdr:col>
      <xdr:colOff>185467</xdr:colOff>
      <xdr:row>16</xdr:row>
      <xdr:rowOff>39233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984" y="2347966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6</xdr:col>
      <xdr:colOff>361202</xdr:colOff>
      <xdr:row>6</xdr:row>
      <xdr:rowOff>86916</xdr:rowOff>
    </xdr:from>
    <xdr:to>
      <xdr:col>9</xdr:col>
      <xdr:colOff>594295</xdr:colOff>
      <xdr:row>10</xdr:row>
      <xdr:rowOff>105855</xdr:rowOff>
    </xdr:to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624" y="1283494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6</xdr:col>
      <xdr:colOff>361202</xdr:colOff>
      <xdr:row>11</xdr:row>
      <xdr:rowOff>79825</xdr:rowOff>
    </xdr:from>
    <xdr:to>
      <xdr:col>9</xdr:col>
      <xdr:colOff>594295</xdr:colOff>
      <xdr:row>16</xdr:row>
      <xdr:rowOff>39233</xdr:rowOff>
    </xdr:to>
    <xdr:pic>
      <xdr:nvPicPr>
        <xdr:cNvPr id="59" name="Picture 5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624" y="2347966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9</xdr:col>
      <xdr:colOff>766205</xdr:colOff>
      <xdr:row>6</xdr:row>
      <xdr:rowOff>86916</xdr:rowOff>
    </xdr:from>
    <xdr:to>
      <xdr:col>12</xdr:col>
      <xdr:colOff>403985</xdr:colOff>
      <xdr:row>10</xdr:row>
      <xdr:rowOff>105855</xdr:rowOff>
    </xdr:to>
    <xdr:pic>
      <xdr:nvPicPr>
        <xdr:cNvPr id="77" name="Picture 7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8439" y="1283494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9</xdr:col>
      <xdr:colOff>767362</xdr:colOff>
      <xdr:row>11</xdr:row>
      <xdr:rowOff>79825</xdr:rowOff>
    </xdr:from>
    <xdr:to>
      <xdr:col>12</xdr:col>
      <xdr:colOff>405142</xdr:colOff>
      <xdr:row>16</xdr:row>
      <xdr:rowOff>39233</xdr:rowOff>
    </xdr:to>
    <xdr:pic>
      <xdr:nvPicPr>
        <xdr:cNvPr id="78" name="Picture 7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9596" y="2347966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13</xdr:col>
      <xdr:colOff>62026</xdr:colOff>
      <xdr:row>6</xdr:row>
      <xdr:rowOff>86916</xdr:rowOff>
    </xdr:from>
    <xdr:to>
      <xdr:col>16</xdr:col>
      <xdr:colOff>455852</xdr:colOff>
      <xdr:row>10</xdr:row>
      <xdr:rowOff>105855</xdr:rowOff>
    </xdr:to>
    <xdr:pic>
      <xdr:nvPicPr>
        <xdr:cNvPr id="79" name="Picture 7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2260" y="1283494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13</xdr:col>
      <xdr:colOff>62026</xdr:colOff>
      <xdr:row>11</xdr:row>
      <xdr:rowOff>79825</xdr:rowOff>
    </xdr:from>
    <xdr:to>
      <xdr:col>16</xdr:col>
      <xdr:colOff>455852</xdr:colOff>
      <xdr:row>16</xdr:row>
      <xdr:rowOff>39233</xdr:rowOff>
    </xdr:to>
    <xdr:pic>
      <xdr:nvPicPr>
        <xdr:cNvPr id="80" name="Picture 7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2260" y="2347966"/>
          <a:ext cx="2161905" cy="882142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17</xdr:col>
      <xdr:colOff>173355</xdr:colOff>
      <xdr:row>6</xdr:row>
      <xdr:rowOff>12586</xdr:rowOff>
    </xdr:to>
    <xdr:grpSp>
      <xdr:nvGrpSpPr>
        <xdr:cNvPr id="40" name="Group 39"/>
        <xdr:cNvGrpSpPr/>
      </xdr:nvGrpSpPr>
      <xdr:grpSpPr>
        <a:xfrm>
          <a:off x="215265" y="207645"/>
          <a:ext cx="10306050" cy="993661"/>
          <a:chOff x="208308" y="208307"/>
          <a:chExt cx="10012680" cy="1003186"/>
        </a:xfrm>
      </xdr:grpSpPr>
      <xdr:pic>
        <xdr:nvPicPr>
          <xdr:cNvPr id="41" name="Picture 40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8308" y="208307"/>
            <a:ext cx="10012680" cy="993060"/>
          </a:xfrm>
          <a:prstGeom prst="rect">
            <a:avLst/>
          </a:prstGeom>
        </xdr:spPr>
      </xdr:pic>
      <xdr:sp macro="" textlink="">
        <xdr:nvSpPr>
          <xdr:cNvPr id="42" name="TextBox 41"/>
          <xdr:cNvSpPr txBox="1"/>
        </xdr:nvSpPr>
        <xdr:spPr>
          <a:xfrm>
            <a:off x="215349" y="937173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</xdr:grpSp>
    <xdr:clientData/>
  </xdr:twoCellAnchor>
  <xdr:twoCellAnchor>
    <xdr:from>
      <xdr:col>3</xdr:col>
      <xdr:colOff>130376</xdr:colOff>
      <xdr:row>6</xdr:row>
      <xdr:rowOff>97684</xdr:rowOff>
    </xdr:from>
    <xdr:to>
      <xdr:col>16</xdr:col>
      <xdr:colOff>459580</xdr:colOff>
      <xdr:row>16</xdr:row>
      <xdr:rowOff>42572</xdr:rowOff>
    </xdr:to>
    <xdr:grpSp>
      <xdr:nvGrpSpPr>
        <xdr:cNvPr id="2" name="Group 1"/>
        <xdr:cNvGrpSpPr/>
      </xdr:nvGrpSpPr>
      <xdr:grpSpPr>
        <a:xfrm>
          <a:off x="656156" y="1286404"/>
          <a:ext cx="9442724" cy="1910848"/>
          <a:chOff x="635569" y="1267653"/>
          <a:chExt cx="9233370" cy="1975684"/>
        </a:xfrm>
      </xdr:grpSpPr>
      <xdr:sp macro="" textlink="">
        <xdr:nvSpPr>
          <xdr:cNvPr id="68" name="TextBox 67"/>
          <xdr:cNvSpPr txBox="1"/>
        </xdr:nvSpPr>
        <xdr:spPr>
          <a:xfrm>
            <a:off x="639456" y="1280574"/>
            <a:ext cx="2153568" cy="47734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GENDER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39" name="TextBox 38"/>
          <xdr:cNvSpPr txBox="1"/>
        </xdr:nvSpPr>
        <xdr:spPr>
          <a:xfrm>
            <a:off x="1245738" y="1755392"/>
            <a:ext cx="1544849" cy="42146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Female</a:t>
            </a:r>
          </a:p>
        </xdr:txBody>
      </xdr:sp>
      <xdr:sp macro="" textlink="$AA$3">
        <xdr:nvSpPr>
          <xdr:cNvPr id="60" name="TextBox 59"/>
          <xdr:cNvSpPr txBox="1"/>
        </xdr:nvSpPr>
        <xdr:spPr>
          <a:xfrm>
            <a:off x="5333095" y="2811408"/>
            <a:ext cx="769924" cy="42306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E830D87A-402B-4193-85AB-4C579C5D9E38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13%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$Y$3">
        <xdr:nvSpPr>
          <xdr:cNvPr id="61" name="TextBox 60"/>
          <xdr:cNvSpPr txBox="1"/>
        </xdr:nvSpPr>
        <xdr:spPr>
          <a:xfrm>
            <a:off x="635569" y="2809212"/>
            <a:ext cx="771581" cy="425548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77A2BC7A-CF0C-4CEC-96C5-6315044DFF5F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58%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$Z$3">
        <xdr:nvSpPr>
          <xdr:cNvPr id="62" name="TextBox 61"/>
          <xdr:cNvSpPr txBox="1"/>
        </xdr:nvSpPr>
        <xdr:spPr>
          <a:xfrm>
            <a:off x="2981421" y="2815707"/>
            <a:ext cx="764541" cy="42306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5C59C3C-5BE4-496B-9F07-A6E9DD2A01FD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8%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$AB$3">
        <xdr:nvSpPr>
          <xdr:cNvPr id="63" name="TextBox 62"/>
          <xdr:cNvSpPr txBox="1"/>
        </xdr:nvSpPr>
        <xdr:spPr>
          <a:xfrm>
            <a:off x="7665612" y="2811912"/>
            <a:ext cx="772410" cy="42306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6ACB1BA9-4028-423D-A040-9D7F62ABA2C1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17%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64" name="TextBox 63"/>
          <xdr:cNvSpPr txBox="1"/>
        </xdr:nvSpPr>
        <xdr:spPr>
          <a:xfrm>
            <a:off x="5941768" y="2811467"/>
            <a:ext cx="1540708" cy="42806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within next five years</a:t>
            </a:r>
          </a:p>
        </xdr:txBody>
      </xdr:sp>
      <xdr:sp macro="" textlink="">
        <xdr:nvSpPr>
          <xdr:cNvPr id="65" name="TextBox 64"/>
          <xdr:cNvSpPr txBox="1"/>
        </xdr:nvSpPr>
        <xdr:spPr>
          <a:xfrm>
            <a:off x="1232498" y="2807518"/>
            <a:ext cx="1544849" cy="43218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Headquarters</a:t>
            </a:r>
          </a:p>
        </xdr:txBody>
      </xdr:sp>
      <xdr:sp macro="" textlink="">
        <xdr:nvSpPr>
          <xdr:cNvPr id="66" name="TextBox 65"/>
          <xdr:cNvSpPr txBox="1"/>
        </xdr:nvSpPr>
        <xdr:spPr>
          <a:xfrm>
            <a:off x="3600386" y="2826544"/>
            <a:ext cx="1520492" cy="41679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Served</a:t>
            </a:r>
          </a:p>
        </xdr:txBody>
      </xdr:sp>
      <xdr:sp macro="" textlink="">
        <xdr:nvSpPr>
          <xdr:cNvPr id="67" name="TextBox 66"/>
          <xdr:cNvSpPr txBox="1"/>
        </xdr:nvSpPr>
        <xdr:spPr>
          <a:xfrm>
            <a:off x="8282571" y="2811709"/>
            <a:ext cx="1552303" cy="42806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within the next year</a:t>
            </a:r>
          </a:p>
        </xdr:txBody>
      </xdr:sp>
      <xdr:sp macro="" textlink="$V$3">
        <xdr:nvSpPr>
          <xdr:cNvPr id="44" name="TextBox 43"/>
          <xdr:cNvSpPr txBox="1"/>
        </xdr:nvSpPr>
        <xdr:spPr>
          <a:xfrm>
            <a:off x="2975031" y="1741917"/>
            <a:ext cx="764541" cy="43379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2656A883-C566-46B4-BD0A-26B53EF58D0F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6%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45" name="TextBox 44"/>
          <xdr:cNvSpPr txBox="1"/>
        </xdr:nvSpPr>
        <xdr:spPr>
          <a:xfrm>
            <a:off x="3597772" y="1748066"/>
            <a:ext cx="1540294" cy="42633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Hispanic/ Latino</a:t>
            </a:r>
          </a:p>
        </xdr:txBody>
      </xdr:sp>
      <xdr:sp macro="" textlink="$W$3">
        <xdr:nvSpPr>
          <xdr:cNvPr id="51" name="TextBox 50"/>
          <xdr:cNvSpPr txBox="1"/>
        </xdr:nvSpPr>
        <xdr:spPr>
          <a:xfrm>
            <a:off x="5315465" y="1741274"/>
            <a:ext cx="769924" cy="43379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8377190-2A54-49D0-A0F4-CDC2B5D87AFB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7%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$X$3">
        <xdr:nvSpPr>
          <xdr:cNvPr id="56" name="TextBox 55"/>
          <xdr:cNvSpPr txBox="1"/>
        </xdr:nvSpPr>
        <xdr:spPr>
          <a:xfrm>
            <a:off x="7639902" y="1754503"/>
            <a:ext cx="769925" cy="43265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0972FAE-DE7C-4AB5-9A82-FEFF197E114E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4%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57" name="TextBox 56"/>
          <xdr:cNvSpPr txBox="1"/>
        </xdr:nvSpPr>
        <xdr:spPr>
          <a:xfrm>
            <a:off x="5905085" y="1763833"/>
            <a:ext cx="1567278" cy="40058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with a disability</a:t>
            </a:r>
          </a:p>
        </xdr:txBody>
      </xdr:sp>
      <xdr:sp macro="" textlink="">
        <xdr:nvSpPr>
          <xdr:cNvPr id="58" name="TextBox 57"/>
          <xdr:cNvSpPr txBox="1"/>
        </xdr:nvSpPr>
        <xdr:spPr>
          <a:xfrm>
            <a:off x="8248284" y="1699693"/>
            <a:ext cx="1620655" cy="47137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Gay, Lesbian, Bisexual, or Transgender</a:t>
            </a:r>
          </a:p>
        </xdr:txBody>
      </xdr:sp>
      <xdr:sp macro="" textlink="">
        <xdr:nvSpPr>
          <xdr:cNvPr id="69" name="TextBox 68"/>
          <xdr:cNvSpPr txBox="1"/>
        </xdr:nvSpPr>
        <xdr:spPr>
          <a:xfrm>
            <a:off x="7697941" y="1267653"/>
            <a:ext cx="2137114" cy="47687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SEXUAL</a:t>
            </a:r>
            <a:r>
              <a:rPr lang="en-US" sz="1200" b="1" baseline="0">
                <a:solidFill>
                  <a:schemeClr val="bg1"/>
                </a:solidFill>
              </a:rPr>
              <a:t> ORIENTATION / GENDER IDENTITY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70" name="TextBox 69"/>
          <xdr:cNvSpPr txBox="1"/>
        </xdr:nvSpPr>
        <xdr:spPr>
          <a:xfrm>
            <a:off x="638907" y="2369389"/>
            <a:ext cx="2153333" cy="4264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LOCATION</a:t>
            </a:r>
          </a:p>
        </xdr:txBody>
      </xdr:sp>
      <xdr:sp macro="" textlink="">
        <xdr:nvSpPr>
          <xdr:cNvPr id="71" name="TextBox 70"/>
          <xdr:cNvSpPr txBox="1"/>
        </xdr:nvSpPr>
        <xdr:spPr>
          <a:xfrm>
            <a:off x="2983523" y="2371725"/>
            <a:ext cx="2142008" cy="44108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MILITARY</a:t>
            </a:r>
            <a:r>
              <a:rPr lang="en-US" sz="1200" b="1" baseline="0">
                <a:solidFill>
                  <a:schemeClr val="bg1"/>
                </a:solidFill>
              </a:rPr>
              <a:t> SERVICE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72" name="TextBox 71"/>
          <xdr:cNvSpPr txBox="1"/>
        </xdr:nvSpPr>
        <xdr:spPr>
          <a:xfrm>
            <a:off x="2983522" y="1296772"/>
            <a:ext cx="2143249" cy="4366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HISPANIC/LATINO</a:t>
            </a:r>
          </a:p>
        </xdr:txBody>
      </xdr:sp>
      <xdr:sp macro="" textlink="">
        <xdr:nvSpPr>
          <xdr:cNvPr id="73" name="TextBox 72"/>
          <xdr:cNvSpPr txBox="1"/>
        </xdr:nvSpPr>
        <xdr:spPr>
          <a:xfrm>
            <a:off x="5320078" y="1297606"/>
            <a:ext cx="2150453" cy="4358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DISABILITY</a:t>
            </a:r>
            <a:r>
              <a:rPr lang="en-US" sz="1200" b="1" baseline="0">
                <a:solidFill>
                  <a:schemeClr val="bg1"/>
                </a:solidFill>
              </a:rPr>
              <a:t> STATUS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74" name="TextBox 73"/>
          <xdr:cNvSpPr txBox="1"/>
        </xdr:nvSpPr>
        <xdr:spPr>
          <a:xfrm>
            <a:off x="5334732" y="2371724"/>
            <a:ext cx="2117883" cy="4337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RETIREMENT</a:t>
            </a:r>
          </a:p>
        </xdr:txBody>
      </xdr:sp>
      <xdr:sp macro="" textlink="">
        <xdr:nvSpPr>
          <xdr:cNvPr id="75" name="TextBox 74"/>
          <xdr:cNvSpPr txBox="1"/>
        </xdr:nvSpPr>
        <xdr:spPr>
          <a:xfrm>
            <a:off x="7700761" y="2364397"/>
            <a:ext cx="2133972" cy="4337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PLAN</a:t>
            </a:r>
            <a:r>
              <a:rPr lang="en-US" sz="1200" b="1" baseline="0">
                <a:solidFill>
                  <a:schemeClr val="bg1"/>
                </a:solidFill>
              </a:rPr>
              <a:t> TO LEAVE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$U$3">
        <xdr:nvSpPr>
          <xdr:cNvPr id="76" name="TextBox 75"/>
          <xdr:cNvSpPr txBox="1"/>
        </xdr:nvSpPr>
        <xdr:spPr>
          <a:xfrm>
            <a:off x="640997" y="1740495"/>
            <a:ext cx="771581" cy="43379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8BC46AAB-530E-495F-96ED-131C2C9D4F32}" type="TxLink">
              <a:rPr lang="en-US" sz="2000" b="1" i="0" u="none" strike="noStrike">
                <a:solidFill>
                  <a:srgbClr val="45525D"/>
                </a:solidFill>
                <a:latin typeface="+mn-lt"/>
                <a:cs typeface="Arial"/>
              </a:rPr>
              <a:pPr algn="ctr"/>
              <a:t>45%</a:t>
            </a:fld>
            <a:endParaRPr lang="en-US" sz="2000" b="1">
              <a:solidFill>
                <a:srgbClr val="45525D"/>
              </a:solidFill>
              <a:latin typeface="+mn-lt"/>
            </a:endParaRPr>
          </a:p>
        </xdr:txBody>
      </xdr:sp>
    </xdr:grpSp>
    <xdr:clientData/>
  </xdr:twoCellAnchor>
  <xdr:twoCellAnchor>
    <xdr:from>
      <xdr:col>1</xdr:col>
      <xdr:colOff>57150</xdr:colOff>
      <xdr:row>17</xdr:row>
      <xdr:rowOff>79513</xdr:rowOff>
    </xdr:from>
    <xdr:to>
      <xdr:col>9</xdr:col>
      <xdr:colOff>619125</xdr:colOff>
      <xdr:row>39</xdr:row>
      <xdr:rowOff>49201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704849</xdr:colOff>
      <xdr:row>17</xdr:row>
      <xdr:rowOff>91521</xdr:rowOff>
    </xdr:from>
    <xdr:to>
      <xdr:col>17</xdr:col>
      <xdr:colOff>109727</xdr:colOff>
      <xdr:row>39</xdr:row>
      <xdr:rowOff>57150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863600</xdr:colOff>
          <xdr:row>19</xdr:row>
          <xdr:rowOff>101600</xdr:rowOff>
        </xdr:from>
        <xdr:to>
          <xdr:col>11</xdr:col>
          <xdr:colOff>368300</xdr:colOff>
          <xdr:row>22</xdr:row>
          <xdr:rowOff>139700</xdr:rowOff>
        </xdr:to>
        <xdr:sp macro="" textlink="">
          <xdr:nvSpPr>
            <xdr:cNvPr id="54283" name="List Box 11" hidden="1">
              <a:extLst>
                <a:ext uri="{63B3BB69-23CF-44E3-9099-C40C66FF867C}">
                  <a14:compatExt spid="_x0000_s54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101600</xdr:colOff>
          <xdr:row>19</xdr:row>
          <xdr:rowOff>101600</xdr:rowOff>
        </xdr:from>
        <xdr:to>
          <xdr:col>4</xdr:col>
          <xdr:colOff>495300</xdr:colOff>
          <xdr:row>22</xdr:row>
          <xdr:rowOff>50800</xdr:rowOff>
        </xdr:to>
        <xdr:sp macro="" textlink="">
          <xdr:nvSpPr>
            <xdr:cNvPr id="54287" name="List Box 15" hidden="1">
              <a:extLst>
                <a:ext uri="{63B3BB69-23CF-44E3-9099-C40C66FF867C}">
                  <a14:compatExt spid="_x0000_s54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absolute">
    <xdr:from>
      <xdr:col>7</xdr:col>
      <xdr:colOff>133350</xdr:colOff>
      <xdr:row>4</xdr:row>
      <xdr:rowOff>47625</xdr:rowOff>
    </xdr:from>
    <xdr:to>
      <xdr:col>17</xdr:col>
      <xdr:colOff>78105</xdr:colOff>
      <xdr:row>5</xdr:row>
      <xdr:rowOff>160020</xdr:rowOff>
    </xdr:to>
    <xdr:sp macro="" textlink="$T$3">
      <xdr:nvSpPr>
        <xdr:cNvPr id="33" name="Rectangle 32"/>
        <xdr:cNvSpPr/>
      </xdr:nvSpPr>
      <xdr:spPr>
        <a:xfrm>
          <a:off x="3543300" y="923925"/>
          <a:ext cx="6583680" cy="2743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fld id="{3252479E-6BEC-46E8-B62C-65DDFB4CDD40}" type="TxLink">
            <a:rPr lang="en-US" sz="1200" b="0" i="0" u="none" strike="noStrike">
              <a:solidFill>
                <a:schemeClr val="bg1"/>
              </a:solidFill>
              <a:latin typeface="+mn-lt"/>
              <a:cs typeface="Arial"/>
            </a:rPr>
            <a:pPr algn="r"/>
            <a:t>Securities and Exchange Commission</a:t>
          </a:fld>
          <a:endParaRPr lang="en-US" sz="1200" b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0.00199</cdr:x>
      <cdr:y>0</cdr:y>
    </cdr:from>
    <cdr:ext cx="4924097" cy="320527"/>
    <cdr:sp macro="" textlink="DASHBOARD_DEMOGRAPHICS!$C$52">
      <cdr:nvSpPr>
        <cdr:cNvPr id="2" name="TextBox 1"/>
        <cdr:cNvSpPr txBox="1"/>
      </cdr:nvSpPr>
      <cdr:spPr>
        <a:xfrm xmlns:a="http://schemas.openxmlformats.org/drawingml/2006/main">
          <a:off x="9838" y="0"/>
          <a:ext cx="4924113" cy="32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/>
        <a:p xmlns:a="http://schemas.openxmlformats.org/drawingml/2006/main">
          <a:pPr marL="0" indent="0" algn="l"/>
          <a:fld id="{FF75D5F4-9543-42CD-8BA7-EB29F754A37D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 Group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5" name="Rounded Rectangle 2"/>
        <cdr:cNvSpPr/>
      </cdr:nvSpPr>
      <cdr:spPr>
        <a:xfrm xmlns:a="http://schemas.openxmlformats.org/drawingml/2006/main">
          <a:off x="0" y="0"/>
          <a:ext cx="4846320" cy="3570138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rgbClr val="005A64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0.00078</cdr:x>
      <cdr:y>0</cdr:y>
    </cdr:from>
    <cdr:ext cx="4906495" cy="348834"/>
    <cdr:sp macro="" textlink="DASHBOARD_DEMOGRAPHICS!$C$53">
      <cdr:nvSpPr>
        <cdr:cNvPr id="2" name="TextBox 1"/>
        <cdr:cNvSpPr txBox="1"/>
      </cdr:nvSpPr>
      <cdr:spPr>
        <a:xfrm xmlns:a="http://schemas.openxmlformats.org/drawingml/2006/main">
          <a:off x="3833" y="0"/>
          <a:ext cx="4906495" cy="348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2DE7F6D8-0EF2-4BA0-A288-1E640E2CDFE9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Federal Government Tenure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0" y="0"/>
          <a:ext cx="4796961" cy="3611405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 w="28575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17</xdr:col>
      <xdr:colOff>173355</xdr:colOff>
      <xdr:row>6</xdr:row>
      <xdr:rowOff>12586</xdr:rowOff>
    </xdr:to>
    <xdr:grpSp>
      <xdr:nvGrpSpPr>
        <xdr:cNvPr id="136" name="Group 135"/>
        <xdr:cNvGrpSpPr/>
      </xdr:nvGrpSpPr>
      <xdr:grpSpPr>
        <a:xfrm>
          <a:off x="215265" y="207645"/>
          <a:ext cx="10306050" cy="993661"/>
          <a:chOff x="208308" y="208307"/>
          <a:chExt cx="10012680" cy="1003186"/>
        </a:xfrm>
      </xdr:grpSpPr>
      <xdr:pic>
        <xdr:nvPicPr>
          <xdr:cNvPr id="137" name="Picture 136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8308" y="208307"/>
            <a:ext cx="10012680" cy="993060"/>
          </a:xfrm>
          <a:prstGeom prst="rect">
            <a:avLst/>
          </a:prstGeom>
        </xdr:spPr>
      </xdr:pic>
      <xdr:sp macro="" textlink="">
        <xdr:nvSpPr>
          <xdr:cNvPr id="138" name="TextBox 137"/>
          <xdr:cNvSpPr txBox="1"/>
        </xdr:nvSpPr>
        <xdr:spPr>
          <a:xfrm>
            <a:off x="215349" y="937173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</xdr:grpSp>
    <xdr:clientData/>
  </xdr:twoCellAnchor>
  <xdr:twoCellAnchor>
    <xdr:from>
      <xdr:col>6</xdr:col>
      <xdr:colOff>39684</xdr:colOff>
      <xdr:row>35</xdr:row>
      <xdr:rowOff>146884</xdr:rowOff>
    </xdr:from>
    <xdr:to>
      <xdr:col>13</xdr:col>
      <xdr:colOff>362713</xdr:colOff>
      <xdr:row>39</xdr:row>
      <xdr:rowOff>39369</xdr:rowOff>
    </xdr:to>
    <xdr:sp macro="" textlink="">
      <xdr:nvSpPr>
        <xdr:cNvPr id="268" name="Rectangle 267"/>
        <xdr:cNvSpPr/>
      </xdr:nvSpPr>
      <xdr:spPr>
        <a:xfrm>
          <a:off x="2643184" y="6433384"/>
          <a:ext cx="5307779" cy="52748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39684</xdr:colOff>
      <xdr:row>29</xdr:row>
      <xdr:rowOff>78470</xdr:rowOff>
    </xdr:from>
    <xdr:to>
      <xdr:col>13</xdr:col>
      <xdr:colOff>362713</xdr:colOff>
      <xdr:row>32</xdr:row>
      <xdr:rowOff>126466</xdr:rowOff>
    </xdr:to>
    <xdr:sp macro="" textlink="">
      <xdr:nvSpPr>
        <xdr:cNvPr id="269" name="Rectangle 268"/>
        <xdr:cNvSpPr/>
      </xdr:nvSpPr>
      <xdr:spPr>
        <a:xfrm>
          <a:off x="2643184" y="5412470"/>
          <a:ext cx="5307779" cy="524246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39684</xdr:colOff>
      <xdr:row>23</xdr:row>
      <xdr:rowOff>112967</xdr:rowOff>
    </xdr:from>
    <xdr:to>
      <xdr:col>13</xdr:col>
      <xdr:colOff>359355</xdr:colOff>
      <xdr:row>26</xdr:row>
      <xdr:rowOff>152787</xdr:rowOff>
    </xdr:to>
    <xdr:sp macro="" textlink="">
      <xdr:nvSpPr>
        <xdr:cNvPr id="270" name="Rectangle 269"/>
        <xdr:cNvSpPr/>
      </xdr:nvSpPr>
      <xdr:spPr>
        <a:xfrm>
          <a:off x="2643184" y="4399217"/>
          <a:ext cx="5304421" cy="516070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461941</xdr:colOff>
      <xdr:row>22</xdr:row>
      <xdr:rowOff>23813</xdr:rowOff>
    </xdr:from>
    <xdr:to>
      <xdr:col>13</xdr:col>
      <xdr:colOff>296769</xdr:colOff>
      <xdr:row>38</xdr:row>
      <xdr:rowOff>67861</xdr:rowOff>
    </xdr:to>
    <xdr:grpSp>
      <xdr:nvGrpSpPr>
        <xdr:cNvPr id="271" name="Group 270"/>
        <xdr:cNvGrpSpPr/>
      </xdr:nvGrpSpPr>
      <xdr:grpSpPr>
        <a:xfrm>
          <a:off x="6260761" y="4138613"/>
          <a:ext cx="1846508" cy="2688188"/>
          <a:chOff x="6167441" y="1201916"/>
          <a:chExt cx="1791130" cy="2643467"/>
        </a:xfrm>
      </xdr:grpSpPr>
      <xdr:sp macro="" textlink="$AE$21">
        <xdr:nvSpPr>
          <xdr:cNvPr id="272" name="TextBox 271"/>
          <xdr:cNvSpPr txBox="1"/>
        </xdr:nvSpPr>
        <xdr:spPr>
          <a:xfrm>
            <a:off x="6167441" y="1571858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E65E3C01-06B8-4B83-B025-317007B3729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2">
        <xdr:nvSpPr>
          <xdr:cNvPr id="273" name="TextBox 272"/>
          <xdr:cNvSpPr txBox="1"/>
        </xdr:nvSpPr>
        <xdr:spPr>
          <a:xfrm>
            <a:off x="6167441" y="2065256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09FD2DC-AAA1-4FE9-9B84-8DA5DF16BDDF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4">
        <xdr:nvSpPr>
          <xdr:cNvPr id="274" name="TextBox 273"/>
          <xdr:cNvSpPr txBox="1"/>
        </xdr:nvSpPr>
        <xdr:spPr>
          <a:xfrm>
            <a:off x="6167442" y="3089885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B786E45-25E8-4ED9-8FB0-4F7EFAEA788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5">
        <xdr:nvSpPr>
          <xdr:cNvPr id="275" name="TextBox 274"/>
          <xdr:cNvSpPr txBox="1"/>
        </xdr:nvSpPr>
        <xdr:spPr>
          <a:xfrm>
            <a:off x="6167442" y="3603680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3440E80-4D01-476B-8A88-5E078696F561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1">
        <xdr:nvSpPr>
          <xdr:cNvPr id="276" name="TextBox 275"/>
          <xdr:cNvSpPr txBox="1"/>
        </xdr:nvSpPr>
        <xdr:spPr>
          <a:xfrm>
            <a:off x="6621631" y="1574343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D8578B12-EB75-4A41-8D6D-814761ADEFC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22">
        <xdr:nvSpPr>
          <xdr:cNvPr id="277" name="TextBox 276"/>
          <xdr:cNvSpPr txBox="1"/>
        </xdr:nvSpPr>
        <xdr:spPr>
          <a:xfrm>
            <a:off x="6621631" y="2065256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E7EB35A-AFD2-4DF8-80B6-A6EC1DF6D99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4">
        <xdr:nvSpPr>
          <xdr:cNvPr id="278" name="TextBox 277"/>
          <xdr:cNvSpPr txBox="1"/>
        </xdr:nvSpPr>
        <xdr:spPr>
          <a:xfrm>
            <a:off x="6621631" y="3089885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66718EB-BF64-4D3D-A1AF-C2994EE74E5C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5">
        <xdr:nvSpPr>
          <xdr:cNvPr id="279" name="TextBox 278"/>
          <xdr:cNvSpPr txBox="1"/>
        </xdr:nvSpPr>
        <xdr:spPr>
          <a:xfrm>
            <a:off x="6621631" y="3607407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7DA7C8C-2794-4690-B02A-387D135DE1A6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1">
        <xdr:nvSpPr>
          <xdr:cNvPr id="280" name="TextBox 279"/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4A12B9E-0C41-4333-A25D-3E823F208F6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69%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22">
        <xdr:nvSpPr>
          <xdr:cNvPr id="281" name="TextBox 280"/>
          <xdr:cNvSpPr txBox="1"/>
        </xdr:nvSpPr>
        <xdr:spPr>
          <a:xfrm>
            <a:off x="7066863" y="2065256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5370DA9-2352-4090-B996-CE51D77E1E73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82%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4">
        <xdr:nvSpPr>
          <xdr:cNvPr id="282" name="TextBox 281"/>
          <xdr:cNvSpPr txBox="1"/>
        </xdr:nvSpPr>
        <xdr:spPr>
          <a:xfrm>
            <a:off x="7066863" y="3089885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9290064-92EF-447A-8AF0-58CCD8C172B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5">
        <xdr:nvSpPr>
          <xdr:cNvPr id="283" name="TextBox 282"/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F25A2F4-061B-42D5-B495-21FFF126F2D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8">
        <xdr:nvSpPr>
          <xdr:cNvPr id="284" name="TextBox 283"/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398981C-3C71-4FF5-ACDE-390F25D0F2AA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8">
        <xdr:nvSpPr>
          <xdr:cNvPr id="285" name="TextBox 284"/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11D2DFAF-E822-40BB-938B-45B98AE9F21F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2015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8">
        <xdr:nvSpPr>
          <xdr:cNvPr id="286" name="TextBox 285"/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3A0D45C-11A4-4832-8268-4A4D439D9BD3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2014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3">
        <xdr:nvSpPr>
          <xdr:cNvPr id="287" name="TextBox 286"/>
          <xdr:cNvSpPr txBox="1"/>
        </xdr:nvSpPr>
        <xdr:spPr>
          <a:xfrm>
            <a:off x="6167442" y="2568563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B4B78EE-6AEC-45F4-AF6F-506EBEAB5C1D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3">
        <xdr:nvSpPr>
          <xdr:cNvPr id="288" name="TextBox 287"/>
          <xdr:cNvSpPr txBox="1"/>
        </xdr:nvSpPr>
        <xdr:spPr>
          <a:xfrm>
            <a:off x="6621631" y="2568563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3270F0F6-C167-48AD-BE11-C6E7572ADC6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3">
        <xdr:nvSpPr>
          <xdr:cNvPr id="289" name="TextBox 288"/>
          <xdr:cNvSpPr txBox="1"/>
        </xdr:nvSpPr>
        <xdr:spPr>
          <a:xfrm>
            <a:off x="7066863" y="2566079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2C4ECEB-B60F-4F49-B75E-76815C4EF81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90" name="Group 289"/>
          <xdr:cNvGrpSpPr/>
        </xdr:nvGrpSpPr>
        <xdr:grpSpPr>
          <a:xfrm>
            <a:off x="6167441" y="1201916"/>
            <a:ext cx="1791130" cy="2643467"/>
            <a:chOff x="6167441" y="1201916"/>
            <a:chExt cx="1791130" cy="2643467"/>
          </a:xfrm>
        </xdr:grpSpPr>
        <xdr:sp macro="" textlink="$W$29">
          <xdr:nvSpPr>
            <xdr:cNvPr id="299" name="TextBox 298"/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81AB770-A01A-4CE3-BEB9-EACD65356B72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Y$29">
          <xdr:nvSpPr>
            <xdr:cNvPr id="301" name="TextBox 300"/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B37E940-7E7B-4CF1-B122-1EC6C6377DE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2016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9">
          <xdr:nvSpPr>
            <xdr:cNvPr id="302" name="TextBox 301"/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78E32A8-93FC-40B6-B242-202FA412E113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3">
          <xdr:nvSpPr>
            <xdr:cNvPr id="291" name="TextBox 290"/>
            <xdr:cNvSpPr txBox="1"/>
          </xdr:nvSpPr>
          <xdr:spPr>
            <a:xfrm>
              <a:off x="7493568" y="2568563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A12C3E3-6989-4E58-86CC-B42960C9D6FB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3">
          <xdr:nvSpPr>
            <xdr:cNvPr id="292" name="TextBox 291"/>
            <xdr:cNvSpPr txBox="1"/>
          </xdr:nvSpPr>
          <xdr:spPr>
            <a:xfrm>
              <a:off x="6167442" y="2568563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AB82152-1E5D-4BAD-871F-4E316FDD3AC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1">
          <xdr:nvSpPr>
            <xdr:cNvPr id="293" name="TextBox 292"/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7329FC1-2C43-4EBC-B4F1-EEE320A7D0E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66%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2">
          <xdr:nvSpPr>
            <xdr:cNvPr id="294" name="TextBox 293"/>
            <xdr:cNvSpPr txBox="1"/>
          </xdr:nvSpPr>
          <xdr:spPr>
            <a:xfrm>
              <a:off x="7493568" y="2065256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3CEB3-CF7A-4BEB-8126-3CB4124A067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79%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3">
          <xdr:nvSpPr>
            <xdr:cNvPr id="295" name="TextBox 294"/>
            <xdr:cNvSpPr txBox="1"/>
          </xdr:nvSpPr>
          <xdr:spPr>
            <a:xfrm>
              <a:off x="6624156" y="2568563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2A1EC56-FDD2-4FB0-9D91-B43E26DACBC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3">
          <xdr:nvSpPr>
            <xdr:cNvPr id="296" name="TextBox 295"/>
            <xdr:cNvSpPr txBox="1"/>
          </xdr:nvSpPr>
          <xdr:spPr>
            <a:xfrm>
              <a:off x="7062969" y="2566079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54D8DD7-6B1A-4C18-A04F-33CB9530E89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24">
          <xdr:nvSpPr>
            <xdr:cNvPr id="297" name="TextBox 296"/>
            <xdr:cNvSpPr txBox="1"/>
          </xdr:nvSpPr>
          <xdr:spPr>
            <a:xfrm>
              <a:off x="7493568" y="3089884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9AF4112-82A9-438A-B9CC-5758B1795301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5">
          <xdr:nvSpPr>
            <xdr:cNvPr id="298" name="TextBox 297"/>
            <xdr:cNvSpPr txBox="1"/>
          </xdr:nvSpPr>
          <xdr:spPr>
            <a:xfrm>
              <a:off x="7493568" y="3607407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7C238D5-3240-4DD4-8D0B-FDCB2DE1192E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300" name="TextBox 299"/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2017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AA$21">
          <xdr:nvSpPr>
            <xdr:cNvPr id="303" name="TextBox 302"/>
            <xdr:cNvSpPr txBox="1"/>
          </xdr:nvSpPr>
          <xdr:spPr>
            <a:xfrm>
              <a:off x="6167441" y="1574343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7CF9756-3B75-4327-8A3A-619CFAA3BFC3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2">
          <xdr:nvSpPr>
            <xdr:cNvPr id="304" name="TextBox 303"/>
            <xdr:cNvSpPr txBox="1"/>
          </xdr:nvSpPr>
          <xdr:spPr>
            <a:xfrm>
              <a:off x="6167441" y="2065256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E7CD778-5233-41A2-B176-B6CA0CA8CF7D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77%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4">
          <xdr:nvSpPr>
            <xdr:cNvPr id="305" name="TextBox 304"/>
            <xdr:cNvSpPr txBox="1"/>
          </xdr:nvSpPr>
          <xdr:spPr>
            <a:xfrm>
              <a:off x="6167442" y="3089884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0ED4754-8FE7-4C68-90BC-8A6ED078EC3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5">
          <xdr:nvSpPr>
            <xdr:cNvPr id="306" name="TextBox 305"/>
            <xdr:cNvSpPr txBox="1"/>
          </xdr:nvSpPr>
          <xdr:spPr>
            <a:xfrm>
              <a:off x="6167442" y="3603680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95570FA-D66C-4415-B225-16DB8A11DAE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1">
          <xdr:nvSpPr>
            <xdr:cNvPr id="307" name="TextBox 306"/>
            <xdr:cNvSpPr txBox="1"/>
          </xdr:nvSpPr>
          <xdr:spPr>
            <a:xfrm>
              <a:off x="6624156" y="1577485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F421E66-57CA-4FC1-BE91-9FEFBCC4F81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64%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21">
          <xdr:nvSpPr>
            <xdr:cNvPr id="308" name="TextBox 307"/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FB4BB-3185-4B12-A886-82EA9716A74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22">
          <xdr:nvSpPr>
            <xdr:cNvPr id="309" name="TextBox 308"/>
            <xdr:cNvSpPr txBox="1"/>
          </xdr:nvSpPr>
          <xdr:spPr>
            <a:xfrm>
              <a:off x="6624156" y="2065256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0CDA04B-A221-4BDB-90E6-C4F845A4E84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2">
          <xdr:nvSpPr>
            <xdr:cNvPr id="310" name="TextBox 309"/>
            <xdr:cNvSpPr txBox="1"/>
          </xdr:nvSpPr>
          <xdr:spPr>
            <a:xfrm>
              <a:off x="7062969" y="2065256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6408D88-C7CA-4FA6-A3A6-A9923526181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4">
          <xdr:nvSpPr>
            <xdr:cNvPr id="311" name="TextBox 310"/>
            <xdr:cNvSpPr txBox="1"/>
          </xdr:nvSpPr>
          <xdr:spPr>
            <a:xfrm>
              <a:off x="6624156" y="3089884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40886D-B306-4678-A961-37B75EC16777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4">
          <xdr:nvSpPr>
            <xdr:cNvPr id="312" name="TextBox 311"/>
            <xdr:cNvSpPr txBox="1"/>
          </xdr:nvSpPr>
          <xdr:spPr>
            <a:xfrm>
              <a:off x="7062969" y="3089884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3DBDC96-4D4B-4642-A0B4-66561B00498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5">
          <xdr:nvSpPr>
            <xdr:cNvPr id="313" name="TextBox 312"/>
            <xdr:cNvSpPr txBox="1"/>
          </xdr:nvSpPr>
          <xdr:spPr>
            <a:xfrm>
              <a:off x="6624156" y="3607407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C6DCC38-5A31-4A4C-8A48-9257F62AEF8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5">
          <xdr:nvSpPr>
            <xdr:cNvPr id="314" name="TextBox 313"/>
            <xdr:cNvSpPr txBox="1"/>
          </xdr:nvSpPr>
          <xdr:spPr>
            <a:xfrm>
              <a:off x="7062969" y="3603680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01BF6F8-335C-4B4B-BF0C-B8E2C0F5B5E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45493</xdr:colOff>
      <xdr:row>17</xdr:row>
      <xdr:rowOff>151267</xdr:rowOff>
    </xdr:from>
    <xdr:to>
      <xdr:col>13</xdr:col>
      <xdr:colOff>368522</xdr:colOff>
      <xdr:row>21</xdr:row>
      <xdr:rowOff>45620</xdr:rowOff>
    </xdr:to>
    <xdr:sp macro="" textlink="">
      <xdr:nvSpPr>
        <xdr:cNvPr id="3" name="Rectangle 2"/>
        <xdr:cNvSpPr/>
      </xdr:nvSpPr>
      <xdr:spPr>
        <a:xfrm>
          <a:off x="2656464" y="3501826"/>
          <a:ext cx="5298440" cy="521882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45493</xdr:colOff>
      <xdr:row>11</xdr:row>
      <xdr:rowOff>209853</xdr:rowOff>
    </xdr:from>
    <xdr:to>
      <xdr:col>13</xdr:col>
      <xdr:colOff>368522</xdr:colOff>
      <xdr:row>14</xdr:row>
      <xdr:rowOff>146724</xdr:rowOff>
    </xdr:to>
    <xdr:sp macro="" textlink="">
      <xdr:nvSpPr>
        <xdr:cNvPr id="4" name="Rectangle 3"/>
        <xdr:cNvSpPr/>
      </xdr:nvSpPr>
      <xdr:spPr>
        <a:xfrm>
          <a:off x="2656464" y="2484647"/>
          <a:ext cx="5298440" cy="530783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45493</xdr:colOff>
      <xdr:row>7</xdr:row>
      <xdr:rowOff>24902</xdr:rowOff>
    </xdr:from>
    <xdr:to>
      <xdr:col>13</xdr:col>
      <xdr:colOff>365164</xdr:colOff>
      <xdr:row>9</xdr:row>
      <xdr:rowOff>125420</xdr:rowOff>
    </xdr:to>
    <xdr:sp macro="" textlink="">
      <xdr:nvSpPr>
        <xdr:cNvPr id="5" name="Rectangle 4"/>
        <xdr:cNvSpPr/>
      </xdr:nvSpPr>
      <xdr:spPr>
        <a:xfrm>
          <a:off x="2656464" y="1448049"/>
          <a:ext cx="5295082" cy="526342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467750</xdr:colOff>
      <xdr:row>6</xdr:row>
      <xdr:rowOff>14188</xdr:rowOff>
    </xdr:from>
    <xdr:to>
      <xdr:col>13</xdr:col>
      <xdr:colOff>302578</xdr:colOff>
      <xdr:row>20</xdr:row>
      <xdr:rowOff>72244</xdr:rowOff>
    </xdr:to>
    <xdr:grpSp>
      <xdr:nvGrpSpPr>
        <xdr:cNvPr id="26" name="Group 25"/>
        <xdr:cNvGrpSpPr/>
      </xdr:nvGrpSpPr>
      <xdr:grpSpPr>
        <a:xfrm>
          <a:off x="6266570" y="1202908"/>
          <a:ext cx="1846508" cy="2664096"/>
          <a:chOff x="6167441" y="1201916"/>
          <a:chExt cx="1791130" cy="2643467"/>
        </a:xfrm>
      </xdr:grpSpPr>
      <xdr:sp macro="" textlink="$AE$16">
        <xdr:nvSpPr>
          <xdr:cNvPr id="115" name="TextBox 114"/>
          <xdr:cNvSpPr txBox="1"/>
        </xdr:nvSpPr>
        <xdr:spPr>
          <a:xfrm>
            <a:off x="6167441" y="1569373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A9B3D889-6625-45B2-BA6A-824140CA4A2B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7">
        <xdr:nvSpPr>
          <xdr:cNvPr id="116" name="TextBox 115"/>
          <xdr:cNvSpPr txBox="1"/>
        </xdr:nvSpPr>
        <xdr:spPr>
          <a:xfrm>
            <a:off x="6167441" y="2088978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2B4F03F-E69E-4794-AB63-C9275C0CD02A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9">
        <xdr:nvSpPr>
          <xdr:cNvPr id="118" name="TextBox 117"/>
          <xdr:cNvSpPr txBox="1"/>
        </xdr:nvSpPr>
        <xdr:spPr>
          <a:xfrm>
            <a:off x="6167442" y="3113607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968D456-0CE0-49BF-9C77-24F4CD82A05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0">
        <xdr:nvSpPr>
          <xdr:cNvPr id="119" name="TextBox 118"/>
          <xdr:cNvSpPr txBox="1"/>
        </xdr:nvSpPr>
        <xdr:spPr>
          <a:xfrm>
            <a:off x="6167442" y="3599953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C4DA529-7074-4B0F-8598-19ADE37323F0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6">
        <xdr:nvSpPr>
          <xdr:cNvPr id="120" name="TextBox 119"/>
          <xdr:cNvSpPr txBox="1"/>
        </xdr:nvSpPr>
        <xdr:spPr>
          <a:xfrm>
            <a:off x="6621631" y="1571858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7201726-5B44-4AE8-BBBC-0709B3D260D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17">
        <xdr:nvSpPr>
          <xdr:cNvPr id="121" name="TextBox 120"/>
          <xdr:cNvSpPr txBox="1"/>
        </xdr:nvSpPr>
        <xdr:spPr>
          <a:xfrm>
            <a:off x="6621631" y="2088978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B9110C1-E8CC-485C-82EC-4A5DA6EE997E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9">
        <xdr:nvSpPr>
          <xdr:cNvPr id="123" name="TextBox 122"/>
          <xdr:cNvSpPr txBox="1"/>
        </xdr:nvSpPr>
        <xdr:spPr>
          <a:xfrm>
            <a:off x="6621631" y="3113607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56B6997-9620-414B-A4F2-F659AFB37842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0">
        <xdr:nvSpPr>
          <xdr:cNvPr id="124" name="TextBox 123"/>
          <xdr:cNvSpPr txBox="1"/>
        </xdr:nvSpPr>
        <xdr:spPr>
          <a:xfrm>
            <a:off x="6621631" y="3603680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DC0C1A9-71B7-4EB1-9556-1AF6997130DF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6">
        <xdr:nvSpPr>
          <xdr:cNvPr id="125" name="TextBox 124"/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3181071-19F8-4C20-B0E7-505D7287891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56%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17">
        <xdr:nvSpPr>
          <xdr:cNvPr id="126" name="TextBox 125"/>
          <xdr:cNvSpPr txBox="1"/>
        </xdr:nvSpPr>
        <xdr:spPr>
          <a:xfrm>
            <a:off x="7066863" y="2088978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C4D49E3-F963-42CA-BE4B-CCB5888BAF14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51%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9">
        <xdr:nvSpPr>
          <xdr:cNvPr id="128" name="TextBox 127"/>
          <xdr:cNvSpPr txBox="1"/>
        </xdr:nvSpPr>
        <xdr:spPr>
          <a:xfrm>
            <a:off x="7066863" y="3113607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46E1CF5-5232-4E6E-8632-69D9FE2EC48D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69%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0">
        <xdr:nvSpPr>
          <xdr:cNvPr id="129" name="TextBox 128"/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B251257-E4F1-4D36-BF1B-63A33E30DF3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55%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6">
        <xdr:nvSpPr>
          <xdr:cNvPr id="45" name="TextBox 44"/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9426FCA-576F-4B04-8D51-598F438F069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6">
        <xdr:nvSpPr>
          <xdr:cNvPr id="48" name="TextBox 47"/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8ECC316-7CBE-40F2-9593-3584D16026CB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2015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6">
        <xdr:nvSpPr>
          <xdr:cNvPr id="44" name="TextBox 43"/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8E70F4D-4AC8-44F2-8230-F8CCB66072D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2014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8">
        <xdr:nvSpPr>
          <xdr:cNvPr id="117" name="TextBox 116"/>
          <xdr:cNvSpPr txBox="1"/>
        </xdr:nvSpPr>
        <xdr:spPr>
          <a:xfrm>
            <a:off x="6167442" y="2573987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1CDF5DA-4D40-41D5-8027-1CA66BE0B8C5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8">
        <xdr:nvSpPr>
          <xdr:cNvPr id="122" name="TextBox 121"/>
          <xdr:cNvSpPr txBox="1"/>
        </xdr:nvSpPr>
        <xdr:spPr>
          <a:xfrm>
            <a:off x="6621631" y="2573987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4A6638C-70F1-4327-9D46-DAAC9F60163C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8">
        <xdr:nvSpPr>
          <xdr:cNvPr id="127" name="TextBox 126"/>
          <xdr:cNvSpPr txBox="1"/>
        </xdr:nvSpPr>
        <xdr:spPr>
          <a:xfrm>
            <a:off x="7066863" y="2573987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F326983-5440-4BD6-8BB0-A51E14E49EBE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68%</a:t>
            </a:fld>
            <a:endParaRPr lang="en-US" sz="100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2" name="Group 21"/>
          <xdr:cNvGrpSpPr/>
        </xdr:nvGrpSpPr>
        <xdr:grpSpPr>
          <a:xfrm>
            <a:off x="6167441" y="1201916"/>
            <a:ext cx="1791130" cy="2636139"/>
            <a:chOff x="6167441" y="1201916"/>
            <a:chExt cx="1791130" cy="2636139"/>
          </a:xfrm>
        </xdr:grpSpPr>
        <xdr:sp macro="" textlink="$Z$18">
          <xdr:nvSpPr>
            <xdr:cNvPr id="108" name="TextBox 107"/>
            <xdr:cNvSpPr txBox="1"/>
          </xdr:nvSpPr>
          <xdr:spPr>
            <a:xfrm>
              <a:off x="7493568" y="2573986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70BD515-3F3E-4C10-B09D-612093BF634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77%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8">
          <xdr:nvSpPr>
            <xdr:cNvPr id="97" name="TextBox 96"/>
            <xdr:cNvSpPr txBox="1"/>
          </xdr:nvSpPr>
          <xdr:spPr>
            <a:xfrm>
              <a:off x="6167442" y="2573986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9535E71-5F94-49C8-9B0C-677A9608B65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6">
          <xdr:nvSpPr>
            <xdr:cNvPr id="102" name="TextBox 101"/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3A7B7C-2BB3-4345-8D5E-CB7B3FE5BE08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65%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7">
          <xdr:nvSpPr>
            <xdr:cNvPr id="105" name="TextBox 104"/>
            <xdr:cNvSpPr txBox="1"/>
          </xdr:nvSpPr>
          <xdr:spPr>
            <a:xfrm>
              <a:off x="7493568" y="2088978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684C1DD-98B9-472C-8754-C602BFDC3E1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60%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8">
          <xdr:nvSpPr>
            <xdr:cNvPr id="106" name="TextBox 105"/>
            <xdr:cNvSpPr txBox="1"/>
          </xdr:nvSpPr>
          <xdr:spPr>
            <a:xfrm>
              <a:off x="6624156" y="2573986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95914A2-9A40-4AEC-82D5-927FB28A083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8">
          <xdr:nvSpPr>
            <xdr:cNvPr id="107" name="TextBox 106"/>
            <xdr:cNvSpPr txBox="1"/>
          </xdr:nvSpPr>
          <xdr:spPr>
            <a:xfrm>
              <a:off x="7062969" y="2573986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3FB5CA4-7C95-44D6-B992-B7A58506B952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19">
          <xdr:nvSpPr>
            <xdr:cNvPr id="111" name="TextBox 110"/>
            <xdr:cNvSpPr txBox="1"/>
          </xdr:nvSpPr>
          <xdr:spPr>
            <a:xfrm>
              <a:off x="7493568" y="3113607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7557BE-06E9-41A9-A552-0867638443E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76%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0">
          <xdr:nvSpPr>
            <xdr:cNvPr id="114" name="TextBox 113"/>
            <xdr:cNvSpPr txBox="1"/>
          </xdr:nvSpPr>
          <xdr:spPr>
            <a:xfrm>
              <a:off x="7493568" y="3596352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94647B2-76BC-4D79-A854-1834C321053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62%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W$27">
          <xdr:nvSpPr>
            <xdr:cNvPr id="46" name="TextBox 45"/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67407-6B4D-4AE8-9288-C453A020DC67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42" name="TextBox 41"/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2017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Y$27">
          <xdr:nvSpPr>
            <xdr:cNvPr id="47" name="TextBox 46"/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577688-02C1-4716-BCE9-76AAF23A7A3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2016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7">
          <xdr:nvSpPr>
            <xdr:cNvPr id="49" name="TextBox 48"/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86F7826-67DA-4A85-89AB-376BE941A36D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6">
          <xdr:nvSpPr>
            <xdr:cNvPr id="95" name="TextBox 94"/>
            <xdr:cNvSpPr txBox="1"/>
          </xdr:nvSpPr>
          <xdr:spPr>
            <a:xfrm>
              <a:off x="6167441" y="1571858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C05440F-30BD-4BC0-886F-77BEE34626B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7">
          <xdr:nvSpPr>
            <xdr:cNvPr id="96" name="TextBox 95"/>
            <xdr:cNvSpPr txBox="1"/>
          </xdr:nvSpPr>
          <xdr:spPr>
            <a:xfrm>
              <a:off x="6167441" y="2088978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1A741A1-43C0-46E6-B9A4-51AD83C627B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39%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9">
          <xdr:nvSpPr>
            <xdr:cNvPr id="98" name="TextBox 97"/>
            <xdr:cNvSpPr txBox="1"/>
          </xdr:nvSpPr>
          <xdr:spPr>
            <a:xfrm>
              <a:off x="6167442" y="3113607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19627C1D-D106-4373-87FC-2FB976D007B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0">
          <xdr:nvSpPr>
            <xdr:cNvPr id="99" name="TextBox 98"/>
            <xdr:cNvSpPr txBox="1"/>
          </xdr:nvSpPr>
          <xdr:spPr>
            <a:xfrm>
              <a:off x="6167442" y="3596352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A5F67D6C-1EA0-46A5-96BE-0EDC43E8D3A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6">
          <xdr:nvSpPr>
            <xdr:cNvPr id="100" name="TextBox 99"/>
            <xdr:cNvSpPr txBox="1"/>
          </xdr:nvSpPr>
          <xdr:spPr>
            <a:xfrm>
              <a:off x="6624156" y="1571858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3E08EE-9453-479C-B469-458093DAC3B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51%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16">
          <xdr:nvSpPr>
            <xdr:cNvPr id="101" name="TextBox 100"/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930C6-AA62-4A84-8C50-76F353F83B7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17">
          <xdr:nvSpPr>
            <xdr:cNvPr id="103" name="TextBox 102"/>
            <xdr:cNvSpPr txBox="1"/>
          </xdr:nvSpPr>
          <xdr:spPr>
            <a:xfrm>
              <a:off x="6624156" y="2088978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68DD131-DF04-4E5A-8179-620388136F9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7">
          <xdr:nvSpPr>
            <xdr:cNvPr id="104" name="TextBox 103"/>
            <xdr:cNvSpPr txBox="1"/>
          </xdr:nvSpPr>
          <xdr:spPr>
            <a:xfrm>
              <a:off x="7062969" y="2088978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CD86870-335E-425B-B65F-DFCF59E98F3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9">
          <xdr:nvSpPr>
            <xdr:cNvPr id="109" name="TextBox 108"/>
            <xdr:cNvSpPr txBox="1"/>
          </xdr:nvSpPr>
          <xdr:spPr>
            <a:xfrm>
              <a:off x="6624156" y="3113607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73EFD372-B7AB-48FD-87F9-31A60EE6FC4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9">
          <xdr:nvSpPr>
            <xdr:cNvPr id="110" name="TextBox 109"/>
            <xdr:cNvSpPr txBox="1"/>
          </xdr:nvSpPr>
          <xdr:spPr>
            <a:xfrm>
              <a:off x="7062969" y="3113607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D68D8B-66BF-451B-ABED-12EE77839EA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0">
          <xdr:nvSpPr>
            <xdr:cNvPr id="112" name="TextBox 111"/>
            <xdr:cNvSpPr txBox="1"/>
          </xdr:nvSpPr>
          <xdr:spPr>
            <a:xfrm>
              <a:off x="6624156" y="3596352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38DFEA4-D989-4F6C-85C0-DEA1AF307364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0">
          <xdr:nvSpPr>
            <xdr:cNvPr id="113" name="TextBox 112"/>
            <xdr:cNvSpPr txBox="1"/>
          </xdr:nvSpPr>
          <xdr:spPr>
            <a:xfrm>
              <a:off x="7062969" y="3596352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0D39A0D-74FC-41C6-A1AF-213100233D3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342519</xdr:colOff>
      <xdr:row>23</xdr:row>
      <xdr:rowOff>117615</xdr:rowOff>
    </xdr:from>
    <xdr:to>
      <xdr:col>10</xdr:col>
      <xdr:colOff>509572</xdr:colOff>
      <xdr:row>26</xdr:row>
      <xdr:rowOff>164390</xdr:rowOff>
    </xdr:to>
    <xdr:sp macro="" textlink="$X$14">
      <xdr:nvSpPr>
        <xdr:cNvPr id="6" name="TextBox 5"/>
        <xdr:cNvSpPr txBox="1"/>
      </xdr:nvSpPr>
      <xdr:spPr>
        <a:xfrm>
          <a:off x="2951541" y="4482550"/>
          <a:ext cx="3198488" cy="543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4846B8C9-A56E-40C2-B55B-30BBE65F571D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work unit is able to recruit people with the right skills.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9" name="TextBox 8"/>
        <xdr:cNvSpPr txBox="1"/>
      </xdr:nvSpPr>
      <xdr:spPr>
        <a:xfrm>
          <a:off x="838200" y="141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absolute">
    <xdr:from>
      <xdr:col>7</xdr:col>
      <xdr:colOff>133350</xdr:colOff>
      <xdr:row>4</xdr:row>
      <xdr:rowOff>45856</xdr:rowOff>
    </xdr:from>
    <xdr:to>
      <xdr:col>17</xdr:col>
      <xdr:colOff>78105</xdr:colOff>
      <xdr:row>5</xdr:row>
      <xdr:rowOff>158251</xdr:rowOff>
    </xdr:to>
    <xdr:sp macro="" textlink="$T$3">
      <xdr:nvSpPr>
        <xdr:cNvPr id="10" name="Rectangle 9"/>
        <xdr:cNvSpPr/>
      </xdr:nvSpPr>
      <xdr:spPr>
        <a:xfrm>
          <a:off x="3543300" y="922156"/>
          <a:ext cx="6583680" cy="2743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3252479E-6BEC-46E8-B62C-65DDFB4CDD40}" type="TxLink">
            <a:rPr lang="en-US" sz="1200" b="0" i="0" u="none" strike="noStrike">
              <a:solidFill>
                <a:srgbClr val="FFFFFF"/>
              </a:solidFill>
              <a:latin typeface="+mn-lt"/>
              <a:cs typeface="Arial"/>
            </a:rPr>
            <a:pPr algn="r"/>
            <a:t>Securities and Exchange Commission</a:t>
          </a:fld>
          <a:endParaRPr lang="en-US" sz="1200" b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34948</xdr:colOff>
      <xdr:row>11</xdr:row>
      <xdr:rowOff>205586</xdr:rowOff>
    </xdr:from>
    <xdr:to>
      <xdr:col>6</xdr:col>
      <xdr:colOff>444644</xdr:colOff>
      <xdr:row>13</xdr:row>
      <xdr:rowOff>18814</xdr:rowOff>
    </xdr:to>
    <xdr:sp macro="" textlink="$AA$13">
      <xdr:nvSpPr>
        <xdr:cNvPr id="11" name="TextBox 10"/>
        <xdr:cNvSpPr txBox="1"/>
      </xdr:nvSpPr>
      <xdr:spPr>
        <a:xfrm>
          <a:off x="2645919" y="2480380"/>
          <a:ext cx="409696" cy="239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9A1C247-B851-4194-875E-A455D824BB95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Q55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14</xdr:row>
      <xdr:rowOff>142712</xdr:rowOff>
    </xdr:from>
    <xdr:to>
      <xdr:col>6</xdr:col>
      <xdr:colOff>444644</xdr:colOff>
      <xdr:row>16</xdr:row>
      <xdr:rowOff>42406</xdr:rowOff>
    </xdr:to>
    <xdr:sp macro="" textlink="$AC$13">
      <xdr:nvSpPr>
        <xdr:cNvPr id="12" name="TextBox 11"/>
        <xdr:cNvSpPr txBox="1"/>
      </xdr:nvSpPr>
      <xdr:spPr>
        <a:xfrm>
          <a:off x="2645919" y="3011418"/>
          <a:ext cx="409696" cy="224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144F840-15FF-47B1-83B5-B75CBC629D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Q15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17</xdr:row>
      <xdr:rowOff>143422</xdr:rowOff>
    </xdr:from>
    <xdr:to>
      <xdr:col>6</xdr:col>
      <xdr:colOff>444644</xdr:colOff>
      <xdr:row>19</xdr:row>
      <xdr:rowOff>54321</xdr:rowOff>
    </xdr:to>
    <xdr:sp macro="" textlink="$AE$13">
      <xdr:nvSpPr>
        <xdr:cNvPr id="13" name="TextBox 12"/>
        <xdr:cNvSpPr txBox="1"/>
      </xdr:nvSpPr>
      <xdr:spPr>
        <a:xfrm>
          <a:off x="2645919" y="3493981"/>
          <a:ext cx="409696" cy="224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21EDD172-A750-48DA-A985-E33DCDF2ACD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Q41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9</xdr:row>
      <xdr:rowOff>97857</xdr:rowOff>
    </xdr:from>
    <xdr:to>
      <xdr:col>10</xdr:col>
      <xdr:colOff>509572</xdr:colOff>
      <xdr:row>12</xdr:row>
      <xdr:rowOff>19455</xdr:rowOff>
    </xdr:to>
    <xdr:sp macro="" textlink="$Z$13">
      <xdr:nvSpPr>
        <xdr:cNvPr id="14" name="TextBox 13"/>
        <xdr:cNvSpPr txBox="1"/>
      </xdr:nvSpPr>
      <xdr:spPr>
        <a:xfrm>
          <a:off x="2953490" y="1946828"/>
          <a:ext cx="3192641" cy="560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61C49F52-F96C-479E-80F0-5BFDC962345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Employees have a feeling of personal empowerment with respect to work processes.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14</xdr:row>
      <xdr:rowOff>142712</xdr:rowOff>
    </xdr:from>
    <xdr:to>
      <xdr:col>10</xdr:col>
      <xdr:colOff>509572</xdr:colOff>
      <xdr:row>18</xdr:row>
      <xdr:rowOff>29231</xdr:rowOff>
    </xdr:to>
    <xdr:sp macro="" textlink="$AD$13">
      <xdr:nvSpPr>
        <xdr:cNvPr id="15" name="TextBox 14"/>
        <xdr:cNvSpPr txBox="1"/>
      </xdr:nvSpPr>
      <xdr:spPr>
        <a:xfrm>
          <a:off x="2953490" y="3011418"/>
          <a:ext cx="3192641" cy="525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1A06C20-9A01-467D-A2E3-A7D535FD535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performance appraisal is a fair reflection of my performance.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17</xdr:row>
      <xdr:rowOff>143421</xdr:rowOff>
    </xdr:from>
    <xdr:to>
      <xdr:col>10</xdr:col>
      <xdr:colOff>509572</xdr:colOff>
      <xdr:row>21</xdr:row>
      <xdr:rowOff>38223</xdr:rowOff>
    </xdr:to>
    <xdr:sp macro="" textlink="$AF$13">
      <xdr:nvSpPr>
        <xdr:cNvPr id="16" name="TextBox 15"/>
        <xdr:cNvSpPr txBox="1"/>
      </xdr:nvSpPr>
      <xdr:spPr>
        <a:xfrm>
          <a:off x="2953490" y="3493980"/>
          <a:ext cx="3192641" cy="5223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8DA9D387-C384-41A3-9BF6-2D0F5F12367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 believe the results of this survey will be used to make my agency a better place to work.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7</xdr:row>
      <xdr:rowOff>23504</xdr:rowOff>
    </xdr:from>
    <xdr:to>
      <xdr:col>6</xdr:col>
      <xdr:colOff>444644</xdr:colOff>
      <xdr:row>8</xdr:row>
      <xdr:rowOff>45948</xdr:rowOff>
    </xdr:to>
    <xdr:sp macro="" textlink="$W$13">
      <xdr:nvSpPr>
        <xdr:cNvPr id="17" name="TextBox 16"/>
        <xdr:cNvSpPr txBox="1"/>
      </xdr:nvSpPr>
      <xdr:spPr>
        <a:xfrm>
          <a:off x="2645919" y="1446651"/>
          <a:ext cx="409696" cy="235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4B7D6F5-414F-455A-BC32-074ECDCEFAC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Q19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9</xdr:row>
      <xdr:rowOff>97857</xdr:rowOff>
    </xdr:from>
    <xdr:to>
      <xdr:col>6</xdr:col>
      <xdr:colOff>444644</xdr:colOff>
      <xdr:row>10</xdr:row>
      <xdr:rowOff>126051</xdr:rowOff>
    </xdr:to>
    <xdr:sp macro="" textlink="$Y$13">
      <xdr:nvSpPr>
        <xdr:cNvPr id="18" name="TextBox 17"/>
        <xdr:cNvSpPr txBox="1"/>
      </xdr:nvSpPr>
      <xdr:spPr>
        <a:xfrm>
          <a:off x="2645919" y="1946828"/>
          <a:ext cx="409696" cy="241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6E3355D5-479C-481E-AE2C-B02DD13CFAD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Q30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7</xdr:row>
      <xdr:rowOff>24901</xdr:rowOff>
    </xdr:from>
    <xdr:to>
      <xdr:col>10</xdr:col>
      <xdr:colOff>509572</xdr:colOff>
      <xdr:row>9</xdr:row>
      <xdr:rowOff>154538</xdr:rowOff>
    </xdr:to>
    <xdr:sp macro="" textlink="$X$13">
      <xdr:nvSpPr>
        <xdr:cNvPr id="19" name="TextBox 18"/>
        <xdr:cNvSpPr txBox="1"/>
      </xdr:nvSpPr>
      <xdr:spPr>
        <a:xfrm>
          <a:off x="2953490" y="1448048"/>
          <a:ext cx="3192641" cy="555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B74239B-3997-4FFA-BD19-172B542B667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In my most recent performance appraisal, I understood what I had to do to be rated at different performance levels.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11</xdr:row>
      <xdr:rowOff>209852</xdr:rowOff>
    </xdr:from>
    <xdr:to>
      <xdr:col>10</xdr:col>
      <xdr:colOff>509572</xdr:colOff>
      <xdr:row>15</xdr:row>
      <xdr:rowOff>13544</xdr:rowOff>
    </xdr:to>
    <xdr:sp macro="" textlink="$AB$13">
      <xdr:nvSpPr>
        <xdr:cNvPr id="20" name="TextBox 19"/>
        <xdr:cNvSpPr txBox="1"/>
      </xdr:nvSpPr>
      <xdr:spPr>
        <a:xfrm>
          <a:off x="2953490" y="2484646"/>
          <a:ext cx="3192641" cy="554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D35583D-D6D9-4E01-8925-7B635B0C23C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Supervisors work well with employees of different backgrounds.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29305</xdr:colOff>
      <xdr:row>7</xdr:row>
      <xdr:rowOff>57150</xdr:rowOff>
    </xdr:from>
    <xdr:to>
      <xdr:col>3</xdr:col>
      <xdr:colOff>359823</xdr:colOff>
      <xdr:row>8</xdr:row>
      <xdr:rowOff>125095</xdr:rowOff>
    </xdr:to>
    <xdr:sp macro="" textlink="">
      <xdr:nvSpPr>
        <xdr:cNvPr id="21" name="TextBox 20"/>
        <xdr:cNvSpPr txBox="1"/>
      </xdr:nvSpPr>
      <xdr:spPr>
        <a:xfrm>
          <a:off x="227743" y="1485900"/>
          <a:ext cx="6400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254000</xdr:colOff>
          <xdr:row>7</xdr:row>
          <xdr:rowOff>63500</xdr:rowOff>
        </xdr:from>
        <xdr:to>
          <xdr:col>5</xdr:col>
          <xdr:colOff>673100</xdr:colOff>
          <xdr:row>8</xdr:row>
          <xdr:rowOff>88900</xdr:rowOff>
        </xdr:to>
        <xdr:sp macro="" textlink="">
          <xdr:nvSpPr>
            <xdr:cNvPr id="57345" name="Drop Down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absolute">
    <xdr:from>
      <xdr:col>13</xdr:col>
      <xdr:colOff>334108</xdr:colOff>
      <xdr:row>6</xdr:row>
      <xdr:rowOff>202471</xdr:rowOff>
    </xdr:from>
    <xdr:to>
      <xdr:col>17</xdr:col>
      <xdr:colOff>57912</xdr:colOff>
      <xdr:row>21</xdr:row>
      <xdr:rowOff>11280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43704</xdr:colOff>
      <xdr:row>21</xdr:row>
      <xdr:rowOff>147898</xdr:rowOff>
    </xdr:from>
    <xdr:to>
      <xdr:col>16</xdr:col>
      <xdr:colOff>474010</xdr:colOff>
      <xdr:row>22</xdr:row>
      <xdr:rowOff>21979</xdr:rowOff>
    </xdr:to>
    <xdr:cxnSp macro="">
      <xdr:nvCxnSpPr>
        <xdr:cNvPr id="24" name="Straight Connector 23"/>
        <xdr:cNvCxnSpPr/>
      </xdr:nvCxnSpPr>
      <xdr:spPr>
        <a:xfrm flipV="1">
          <a:off x="560775" y="4162005"/>
          <a:ext cx="9288556" cy="37367"/>
        </a:xfrm>
        <a:prstGeom prst="line">
          <a:avLst/>
        </a:prstGeom>
        <a:ln w="2540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29305</xdr:colOff>
      <xdr:row>23</xdr:row>
      <xdr:rowOff>159889</xdr:rowOff>
    </xdr:from>
    <xdr:to>
      <xdr:col>3</xdr:col>
      <xdr:colOff>359823</xdr:colOff>
      <xdr:row>25</xdr:row>
      <xdr:rowOff>113534</xdr:rowOff>
    </xdr:to>
    <xdr:sp macro="" textlink="">
      <xdr:nvSpPr>
        <xdr:cNvPr id="25" name="TextBox 24"/>
        <xdr:cNvSpPr txBox="1"/>
      </xdr:nvSpPr>
      <xdr:spPr>
        <a:xfrm>
          <a:off x="229330" y="4493764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254000</xdr:colOff>
          <xdr:row>24</xdr:row>
          <xdr:rowOff>0</xdr:rowOff>
        </xdr:from>
        <xdr:to>
          <xdr:col>5</xdr:col>
          <xdr:colOff>673100</xdr:colOff>
          <xdr:row>25</xdr:row>
          <xdr:rowOff>88900</xdr:rowOff>
        </xdr:to>
        <xdr:sp macro="" textlink="">
          <xdr:nvSpPr>
            <xdr:cNvPr id="57346" name="Drop Down 2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6</xdr:col>
      <xdr:colOff>34948</xdr:colOff>
      <xdr:row>29</xdr:row>
      <xdr:rowOff>85381</xdr:rowOff>
    </xdr:from>
    <xdr:to>
      <xdr:col>6</xdr:col>
      <xdr:colOff>444644</xdr:colOff>
      <xdr:row>30</xdr:row>
      <xdr:rowOff>164928</xdr:rowOff>
    </xdr:to>
    <xdr:sp macro="" textlink="$AA$14">
      <xdr:nvSpPr>
        <xdr:cNvPr id="27" name="TextBox 26"/>
        <xdr:cNvSpPr txBox="1"/>
      </xdr:nvSpPr>
      <xdr:spPr>
        <a:xfrm>
          <a:off x="2643970" y="5518772"/>
          <a:ext cx="409696" cy="245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0066E19-798C-4910-8B71-0EFD48AC669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32</xdr:row>
      <xdr:rowOff>113015</xdr:rowOff>
    </xdr:from>
    <xdr:to>
      <xdr:col>6</xdr:col>
      <xdr:colOff>444644</xdr:colOff>
      <xdr:row>34</xdr:row>
      <xdr:rowOff>20698</xdr:rowOff>
    </xdr:to>
    <xdr:sp macro="" textlink="$AC$14">
      <xdr:nvSpPr>
        <xdr:cNvPr id="28" name="TextBox 27"/>
        <xdr:cNvSpPr txBox="1"/>
      </xdr:nvSpPr>
      <xdr:spPr>
        <a:xfrm>
          <a:off x="2643970" y="6043363"/>
          <a:ext cx="409696" cy="238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4C927102-437B-4B47-B1D9-77B41C429C6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35</xdr:row>
      <xdr:rowOff>158626</xdr:rowOff>
    </xdr:from>
    <xdr:to>
      <xdr:col>6</xdr:col>
      <xdr:colOff>444644</xdr:colOff>
      <xdr:row>37</xdr:row>
      <xdr:rowOff>65065</xdr:rowOff>
    </xdr:to>
    <xdr:sp macro="" textlink="$AE$14">
      <xdr:nvSpPr>
        <xdr:cNvPr id="29" name="TextBox 28"/>
        <xdr:cNvSpPr txBox="1"/>
      </xdr:nvSpPr>
      <xdr:spPr>
        <a:xfrm>
          <a:off x="2643970" y="6585930"/>
          <a:ext cx="409696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7D61C0E4-9F84-490F-862E-061E19AB279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26</xdr:row>
      <xdr:rowOff>135143</xdr:rowOff>
    </xdr:from>
    <xdr:to>
      <xdr:col>10</xdr:col>
      <xdr:colOff>509572</xdr:colOff>
      <xdr:row>29</xdr:row>
      <xdr:rowOff>137956</xdr:rowOff>
    </xdr:to>
    <xdr:sp macro="" textlink="$Z$14">
      <xdr:nvSpPr>
        <xdr:cNvPr id="30" name="TextBox 29"/>
        <xdr:cNvSpPr txBox="1"/>
      </xdr:nvSpPr>
      <xdr:spPr>
        <a:xfrm>
          <a:off x="2951541" y="4997034"/>
          <a:ext cx="3198488" cy="541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E038FB78-E173-4609-8FD9-F03ACF972FA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organization has prepared employees for potential security threats.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32</xdr:row>
      <xdr:rowOff>113015</xdr:rowOff>
    </xdr:from>
    <xdr:to>
      <xdr:col>10</xdr:col>
      <xdr:colOff>509572</xdr:colOff>
      <xdr:row>35</xdr:row>
      <xdr:rowOff>164252</xdr:rowOff>
    </xdr:to>
    <xdr:sp macro="" textlink="$AD$14">
      <xdr:nvSpPr>
        <xdr:cNvPr id="31" name="TextBox 30"/>
        <xdr:cNvSpPr txBox="1"/>
      </xdr:nvSpPr>
      <xdr:spPr>
        <a:xfrm>
          <a:off x="2951541" y="6043363"/>
          <a:ext cx="3198488" cy="548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F819527-ADAC-400A-9708-9248570D5E50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35</xdr:row>
      <xdr:rowOff>161883</xdr:rowOff>
    </xdr:from>
    <xdr:to>
      <xdr:col>10</xdr:col>
      <xdr:colOff>509572</xdr:colOff>
      <xdr:row>39</xdr:row>
      <xdr:rowOff>43005</xdr:rowOff>
    </xdr:to>
    <xdr:sp macro="" textlink="$AF$14">
      <xdr:nvSpPr>
        <xdr:cNvPr id="32" name="TextBox 31"/>
        <xdr:cNvSpPr txBox="1"/>
      </xdr:nvSpPr>
      <xdr:spPr>
        <a:xfrm>
          <a:off x="2951541" y="6589187"/>
          <a:ext cx="3198488" cy="543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3053F333-59B4-4E75-99F3-948E4A97A5F2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23</xdr:row>
      <xdr:rowOff>117615</xdr:rowOff>
    </xdr:from>
    <xdr:to>
      <xdr:col>6</xdr:col>
      <xdr:colOff>444644</xdr:colOff>
      <xdr:row>25</xdr:row>
      <xdr:rowOff>36479</xdr:rowOff>
    </xdr:to>
    <xdr:sp macro="" textlink="$W$14">
      <xdr:nvSpPr>
        <xdr:cNvPr id="34" name="TextBox 33"/>
        <xdr:cNvSpPr txBox="1"/>
      </xdr:nvSpPr>
      <xdr:spPr>
        <a:xfrm>
          <a:off x="2643970" y="4482550"/>
          <a:ext cx="409696" cy="250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B7891ED-2E38-4D9B-867A-B762BB512C2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Q21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26</xdr:row>
      <xdr:rowOff>135143</xdr:rowOff>
    </xdr:from>
    <xdr:to>
      <xdr:col>6</xdr:col>
      <xdr:colOff>444644</xdr:colOff>
      <xdr:row>28</xdr:row>
      <xdr:rowOff>22947</xdr:rowOff>
    </xdr:to>
    <xdr:sp macro="" textlink="$Y$14">
      <xdr:nvSpPr>
        <xdr:cNvPr id="35" name="TextBox 34"/>
        <xdr:cNvSpPr txBox="1"/>
      </xdr:nvSpPr>
      <xdr:spPr>
        <a:xfrm>
          <a:off x="2643970" y="4997034"/>
          <a:ext cx="409696" cy="252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524BF0C2-FB43-45E4-BC53-4CEF0B098D5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Q36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29</xdr:row>
      <xdr:rowOff>85381</xdr:rowOff>
    </xdr:from>
    <xdr:to>
      <xdr:col>10</xdr:col>
      <xdr:colOff>509572</xdr:colOff>
      <xdr:row>32</xdr:row>
      <xdr:rowOff>136616</xdr:rowOff>
    </xdr:to>
    <xdr:sp macro="" textlink="$AB$14">
      <xdr:nvSpPr>
        <xdr:cNvPr id="36" name="TextBox 35"/>
        <xdr:cNvSpPr txBox="1"/>
      </xdr:nvSpPr>
      <xdr:spPr>
        <a:xfrm>
          <a:off x="2951541" y="5518772"/>
          <a:ext cx="3198488" cy="5481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BE59B16B-3483-49F1-B030-0D5EACB9B2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2</xdr:col>
      <xdr:colOff>41456</xdr:colOff>
      <xdr:row>8</xdr:row>
      <xdr:rowOff>200026</xdr:rowOff>
    </xdr:from>
    <xdr:to>
      <xdr:col>5</xdr:col>
      <xdr:colOff>702491</xdr:colOff>
      <xdr:row>14</xdr:row>
      <xdr:rowOff>133350</xdr:rowOff>
    </xdr:to>
    <xdr:sp macro="" textlink="$V$11">
      <xdr:nvSpPr>
        <xdr:cNvPr id="37" name="TextBox 36"/>
        <xdr:cNvSpPr txBox="1"/>
      </xdr:nvSpPr>
      <xdr:spPr>
        <a:xfrm>
          <a:off x="355781" y="1847851"/>
          <a:ext cx="2194560" cy="115252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3AEBFB2-6975-4C1A-96AA-ECC152007AAC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Increases in Percent Positive since 2016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42210</xdr:colOff>
      <xdr:row>26</xdr:row>
      <xdr:rowOff>19048</xdr:rowOff>
    </xdr:from>
    <xdr:to>
      <xdr:col>5</xdr:col>
      <xdr:colOff>703245</xdr:colOff>
      <xdr:row>32</xdr:row>
      <xdr:rowOff>124585</xdr:rowOff>
    </xdr:to>
    <xdr:sp macro="" textlink="$V$12">
      <xdr:nvSpPr>
        <xdr:cNvPr id="38" name="TextBox 37"/>
        <xdr:cNvSpPr txBox="1"/>
      </xdr:nvSpPr>
      <xdr:spPr>
        <a:xfrm>
          <a:off x="356535" y="4838698"/>
          <a:ext cx="2194560" cy="1162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18E0A6E3-3AD2-48A0-BE2A-9E8C9769EE07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Decreases in Percent Positive since 2016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14</xdr:row>
      <xdr:rowOff>95250</xdr:rowOff>
    </xdr:from>
    <xdr:to>
      <xdr:col>5</xdr:col>
      <xdr:colOff>360682</xdr:colOff>
      <xdr:row>19</xdr:row>
      <xdr:rowOff>108585</xdr:rowOff>
    </xdr:to>
    <xdr:sp macro="" textlink="$V$31">
      <xdr:nvSpPr>
        <xdr:cNvPr id="53" name="TextBox 52"/>
        <xdr:cNvSpPr txBox="1"/>
      </xdr:nvSpPr>
      <xdr:spPr>
        <a:xfrm>
          <a:off x="1114427" y="2962275"/>
          <a:ext cx="1094105" cy="8324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2C32C0DB-9C2D-4E2D-9009-0EC8979974E5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increased since 2016</a:t>
          </a:fld>
          <a:endParaRPr lang="en-US" sz="1200" b="1" i="0">
            <a:solidFill>
              <a:srgbClr val="696969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32</xdr:row>
      <xdr:rowOff>76200</xdr:rowOff>
    </xdr:from>
    <xdr:to>
      <xdr:col>5</xdr:col>
      <xdr:colOff>360682</xdr:colOff>
      <xdr:row>37</xdr:row>
      <xdr:rowOff>105410</xdr:rowOff>
    </xdr:to>
    <xdr:sp macro="" textlink="$V$32">
      <xdr:nvSpPr>
        <xdr:cNvPr id="54" name="TextBox 53"/>
        <xdr:cNvSpPr txBox="1"/>
      </xdr:nvSpPr>
      <xdr:spPr>
        <a:xfrm>
          <a:off x="1104902" y="5886450"/>
          <a:ext cx="1097280" cy="8229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3C003C30-9B27-452C-B50E-C3488B3AEC52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decreased since 2016</a:t>
          </a:fld>
          <a:endParaRPr lang="en-US" sz="1200" b="0" i="0" u="none" strike="noStrike">
            <a:solidFill>
              <a:srgbClr val="696969"/>
            </a:solidFill>
            <a:effectLst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61217</xdr:colOff>
      <xdr:row>6</xdr:row>
      <xdr:rowOff>10617</xdr:rowOff>
    </xdr:from>
    <xdr:to>
      <xdr:col>16</xdr:col>
      <xdr:colOff>458993</xdr:colOff>
      <xdr:row>7</xdr:row>
      <xdr:rowOff>16246</xdr:rowOff>
    </xdr:to>
    <xdr:sp macro="" textlink="">
      <xdr:nvSpPr>
        <xdr:cNvPr id="55" name="TextBox 54"/>
        <xdr:cNvSpPr txBox="1"/>
      </xdr:nvSpPr>
      <xdr:spPr>
        <a:xfrm>
          <a:off x="8243192" y="1210767"/>
          <a:ext cx="1578876" cy="243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  <a:endParaRPr lang="en-US" sz="1000" b="1" i="0" u="none" strike="noStrike">
            <a:solidFill>
              <a:srgbClr val="696969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61217</xdr:colOff>
      <xdr:row>22</xdr:row>
      <xdr:rowOff>46968</xdr:rowOff>
    </xdr:from>
    <xdr:to>
      <xdr:col>16</xdr:col>
      <xdr:colOff>458993</xdr:colOff>
      <xdr:row>23</xdr:row>
      <xdr:rowOff>132693</xdr:rowOff>
    </xdr:to>
    <xdr:sp macro="" textlink="">
      <xdr:nvSpPr>
        <xdr:cNvPr id="56" name="TextBox 55"/>
        <xdr:cNvSpPr txBox="1"/>
      </xdr:nvSpPr>
      <xdr:spPr>
        <a:xfrm>
          <a:off x="8243192" y="4218918"/>
          <a:ext cx="1578876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</a:p>
      </xdr:txBody>
    </xdr:sp>
    <xdr:clientData/>
  </xdr:twoCellAnchor>
  <xdr:twoCellAnchor editAs="absolute">
    <xdr:from>
      <xdr:col>13</xdr:col>
      <xdr:colOff>363415</xdr:colOff>
      <xdr:row>23</xdr:row>
      <xdr:rowOff>95250</xdr:rowOff>
    </xdr:from>
    <xdr:to>
      <xdr:col>17</xdr:col>
      <xdr:colOff>61546</xdr:colOff>
      <xdr:row>39</xdr:row>
      <xdr:rowOff>32303</xdr:rowOff>
    </xdr:to>
    <xdr:graphicFrame macro="">
      <xdr:nvGraphicFramePr>
        <xdr:cNvPr id="57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180975</xdr:colOff>
      <xdr:row>14</xdr:row>
      <xdr:rowOff>142875</xdr:rowOff>
    </xdr:from>
    <xdr:to>
      <xdr:col>4</xdr:col>
      <xdr:colOff>19050</xdr:colOff>
      <xdr:row>19</xdr:row>
      <xdr:rowOff>19050</xdr:rowOff>
    </xdr:to>
    <xdr:sp macro="" textlink="">
      <xdr:nvSpPr>
        <xdr:cNvPr id="58" name="Rounded Rectangle 57"/>
        <xdr:cNvSpPr/>
      </xdr:nvSpPr>
      <xdr:spPr>
        <a:xfrm>
          <a:off x="609600" y="30099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32</xdr:row>
      <xdr:rowOff>142875</xdr:rowOff>
    </xdr:from>
    <xdr:to>
      <xdr:col>4</xdr:col>
      <xdr:colOff>19050</xdr:colOff>
      <xdr:row>37</xdr:row>
      <xdr:rowOff>28575</xdr:rowOff>
    </xdr:to>
    <xdr:sp macro="" textlink="">
      <xdr:nvSpPr>
        <xdr:cNvPr id="59" name="Rounded Rectangle 58"/>
        <xdr:cNvSpPr/>
      </xdr:nvSpPr>
      <xdr:spPr>
        <a:xfrm>
          <a:off x="609600" y="59817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528179</xdr:colOff>
      <xdr:row>39</xdr:row>
      <xdr:rowOff>133911</xdr:rowOff>
    </xdr:from>
    <xdr:to>
      <xdr:col>11</xdr:col>
      <xdr:colOff>355901</xdr:colOff>
      <xdr:row>41</xdr:row>
      <xdr:rowOff>42404</xdr:rowOff>
    </xdr:to>
    <xdr:sp macro="" textlink="$AE$25">
      <xdr:nvSpPr>
        <xdr:cNvPr id="69" name="TextBox 68"/>
        <xdr:cNvSpPr txBox="1"/>
      </xdr:nvSpPr>
      <xdr:spPr>
        <a:xfrm>
          <a:off x="6164351" y="7156135"/>
          <a:ext cx="458343" cy="2566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indent="0" algn="ctr"/>
          <a:fld id="{EE93E270-3A7F-4EF5-8DB9-C4290EC67949}" type="TxLink">
            <a:rPr lang="en-US" sz="1000" b="1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rPr>
            <a:pPr marL="0" indent="0" algn="ctr"/>
            <a:t> </a:t>
          </a:fld>
          <a:endParaRPr lang="en-US" sz="1800" b="1" i="0" u="none" strike="noStrike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rgbClr val="4D7AA4"/>
        </a:solidFill>
      </a:spPr>
      <a:bodyPr vertOverflow="clip" horzOverflow="clip" wrap="square" rtlCol="0" anchor="ctr">
        <a:noAutofit/>
      </a:bodyPr>
      <a:lstStyle>
        <a:defPPr marL="0" indent="0" algn="ctr">
          <a:defRPr sz="12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4" Type="http://schemas.openxmlformats.org/officeDocument/2006/relationships/ctrlProp" Target="../ctrlProps/ctrlProp4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4" Type="http://schemas.openxmlformats.org/officeDocument/2006/relationships/ctrlProp" Target="../ctrlProps/ctrlProp6.xml"/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rgb="FFB9C4DB"/>
    <pageSetUpPr autoPageBreaks="0"/>
  </sheetPr>
  <dimension ref="A1:BX220"/>
  <sheetViews>
    <sheetView showGridLines="0" showRowColHeaders="0" tabSelected="1" workbookViewId="0">
      <selection activeCell="S1" sqref="S1"/>
    </sheetView>
  </sheetViews>
  <sheetFormatPr baseColWidth="10" defaultColWidth="8.83203125" defaultRowHeight="14" x14ac:dyDescent="0"/>
  <cols>
    <col min="1" max="1" width="3" style="17" customWidth="1"/>
    <col min="2" max="2" width="1.6640625" style="17" customWidth="1"/>
    <col min="3" max="3" width="3" style="17" customWidth="1"/>
    <col min="4" max="4" width="8.83203125" style="17"/>
    <col min="5" max="5" width="11.1640625" style="17" customWidth="1"/>
    <col min="6" max="6" width="11.5" style="17" customWidth="1"/>
    <col min="7" max="7" width="12" style="17" customWidth="1"/>
    <col min="8" max="8" width="7.83203125" style="17" customWidth="1"/>
    <col min="9" max="9" width="9.1640625" style="17" customWidth="1"/>
    <col min="10" max="10" width="16.5" style="17" customWidth="1"/>
    <col min="11" max="11" width="9.5" style="17" customWidth="1"/>
    <col min="12" max="12" width="12" style="17" customWidth="1"/>
    <col min="13" max="13" width="7.83203125" style="17" customWidth="1"/>
    <col min="14" max="16" width="8.83203125" style="17"/>
    <col min="17" max="17" width="10.33203125" style="17" customWidth="1"/>
    <col min="18" max="19" width="2.6640625" style="17" customWidth="1"/>
    <col min="20" max="37" width="2.6640625" style="18" customWidth="1"/>
    <col min="38" max="38" width="2.6640625" style="20" customWidth="1"/>
    <col min="39" max="39" width="2.6640625" style="19" customWidth="1"/>
    <col min="40" max="44" width="2.6640625" style="20" customWidth="1"/>
    <col min="45" max="46" width="2.5" style="20" customWidth="1"/>
    <col min="47" max="56" width="2.6640625" style="20" customWidth="1"/>
    <col min="57" max="60" width="2.6640625" style="21" customWidth="1"/>
    <col min="61" max="62" width="2.83203125" style="21" customWidth="1"/>
    <col min="63" max="71" width="2.83203125" style="17" customWidth="1"/>
    <col min="72" max="76" width="8.83203125" style="17" hidden="1" customWidth="1"/>
    <col min="77" max="77" width="0" style="17" hidden="1" customWidth="1"/>
    <col min="78" max="16384" width="8.83203125" style="17"/>
  </cols>
  <sheetData>
    <row r="1" spans="2:53" ht="15.75" customHeight="1" thickBot="1">
      <c r="S1" s="8"/>
      <c r="AF1" s="8"/>
      <c r="AG1" s="8"/>
      <c r="AH1" s="8"/>
      <c r="AI1" s="8"/>
      <c r="AJ1" s="8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customHeight="1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  <c r="S2" s="8"/>
      <c r="T2" s="124" t="s">
        <v>161</v>
      </c>
      <c r="U2" s="124" t="s">
        <v>162</v>
      </c>
      <c r="V2" s="124" t="s">
        <v>163</v>
      </c>
      <c r="W2" s="124" t="s">
        <v>164</v>
      </c>
      <c r="X2" s="124" t="s">
        <v>165</v>
      </c>
      <c r="Y2" s="124" t="s">
        <v>166</v>
      </c>
      <c r="Z2" s="124" t="s">
        <v>167</v>
      </c>
      <c r="AA2" s="124" t="s">
        <v>168</v>
      </c>
      <c r="AB2" s="124" t="s">
        <v>169</v>
      </c>
      <c r="AC2" s="124" t="s">
        <v>170</v>
      </c>
      <c r="AD2" s="124" t="s">
        <v>171</v>
      </c>
      <c r="AE2" s="124" t="s">
        <v>172</v>
      </c>
      <c r="AF2" s="8"/>
      <c r="AG2" s="8"/>
      <c r="AH2" s="8"/>
      <c r="AI2" s="8"/>
      <c r="AJ2" s="8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1.75" customHeight="1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29"/>
      <c r="S3" s="8"/>
      <c r="T3" s="12" t="s">
        <v>173</v>
      </c>
      <c r="U3" s="8" t="s">
        <v>174</v>
      </c>
      <c r="V3" s="30">
        <v>3526</v>
      </c>
      <c r="W3" s="30">
        <v>4429</v>
      </c>
      <c r="X3" s="31">
        <v>0.79600000000000004</v>
      </c>
      <c r="Y3" s="8">
        <v>53</v>
      </c>
      <c r="Z3" s="8">
        <v>2</v>
      </c>
      <c r="AA3" s="32">
        <v>0.77</v>
      </c>
      <c r="AB3" s="32">
        <v>0.69</v>
      </c>
      <c r="AC3" s="32">
        <v>0.84</v>
      </c>
      <c r="AD3" s="32">
        <v>0.79</v>
      </c>
      <c r="AE3" s="8" t="s">
        <v>175</v>
      </c>
      <c r="AF3" s="8"/>
      <c r="AG3" s="8"/>
      <c r="AH3" s="8"/>
      <c r="AI3" s="8"/>
      <c r="AJ3" s="8"/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5" customHeight="1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9"/>
      <c r="S4" s="8"/>
      <c r="T4" s="124" t="s">
        <v>176</v>
      </c>
      <c r="U4" s="124" t="s">
        <v>177</v>
      </c>
      <c r="V4" s="124" t="s">
        <v>176</v>
      </c>
      <c r="W4" s="124" t="s">
        <v>177</v>
      </c>
      <c r="X4" s="124" t="s">
        <v>176</v>
      </c>
      <c r="Y4" s="124" t="s">
        <v>177</v>
      </c>
      <c r="Z4" s="124" t="s">
        <v>176</v>
      </c>
      <c r="AA4" s="124" t="s">
        <v>177</v>
      </c>
      <c r="AB4" s="124" t="s">
        <v>176</v>
      </c>
      <c r="AC4" s="124" t="s">
        <v>177</v>
      </c>
      <c r="AD4" s="124" t="s">
        <v>176</v>
      </c>
      <c r="AE4" s="124" t="s">
        <v>177</v>
      </c>
      <c r="AF4" s="8"/>
      <c r="AG4" s="8"/>
      <c r="AH4" s="8"/>
      <c r="AI4" s="8"/>
      <c r="AJ4" s="8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9"/>
      <c r="S5" s="8"/>
      <c r="T5" s="8">
        <v>7</v>
      </c>
      <c r="U5" s="32">
        <v>0.98</v>
      </c>
      <c r="V5" s="8">
        <v>33</v>
      </c>
      <c r="W5" s="32">
        <v>0.24</v>
      </c>
      <c r="X5" s="8">
        <v>33</v>
      </c>
      <c r="Y5" s="32">
        <v>0.49</v>
      </c>
      <c r="Z5" s="8">
        <v>7</v>
      </c>
      <c r="AA5" s="32">
        <v>0.01</v>
      </c>
      <c r="AB5" s="8">
        <v>7</v>
      </c>
      <c r="AC5" s="32">
        <v>0.74</v>
      </c>
      <c r="AD5" s="8">
        <v>33</v>
      </c>
      <c r="AE5" s="32">
        <v>0.23</v>
      </c>
      <c r="AF5" s="8"/>
      <c r="AG5" s="8"/>
      <c r="AH5" s="8"/>
      <c r="AI5" s="8"/>
      <c r="AJ5" s="8"/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29"/>
      <c r="S6" s="8"/>
      <c r="T6" s="8">
        <v>50</v>
      </c>
      <c r="U6" s="32">
        <v>0.92</v>
      </c>
      <c r="V6" s="8">
        <v>23</v>
      </c>
      <c r="W6" s="32">
        <v>0.34</v>
      </c>
      <c r="X6" s="8">
        <v>23</v>
      </c>
      <c r="Y6" s="32">
        <v>0.35</v>
      </c>
      <c r="Z6" s="8">
        <v>8</v>
      </c>
      <c r="AA6" s="32">
        <v>0.01</v>
      </c>
      <c r="AB6" s="8">
        <v>42</v>
      </c>
      <c r="AC6" s="32">
        <v>0.61</v>
      </c>
      <c r="AD6" s="8">
        <v>23</v>
      </c>
      <c r="AE6" s="32">
        <v>0.15</v>
      </c>
      <c r="AF6" s="8"/>
      <c r="AG6" s="8"/>
      <c r="AH6" s="8"/>
      <c r="AI6" s="8"/>
      <c r="AJ6" s="8"/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">
      <c r="B7" s="25"/>
      <c r="C7" s="27"/>
      <c r="D7" s="34"/>
      <c r="E7" s="34"/>
      <c r="F7" s="35"/>
      <c r="G7" s="35"/>
      <c r="H7" s="186"/>
      <c r="I7" s="186"/>
      <c r="J7" s="27"/>
      <c r="K7" s="27"/>
      <c r="L7" s="27"/>
      <c r="M7" s="27"/>
      <c r="N7" s="27"/>
      <c r="O7" s="27"/>
      <c r="P7" s="27"/>
      <c r="Q7" s="27"/>
      <c r="R7" s="29"/>
      <c r="S7" s="8"/>
      <c r="T7" s="8">
        <v>42</v>
      </c>
      <c r="U7" s="32">
        <v>0.92</v>
      </c>
      <c r="V7" s="8">
        <v>24</v>
      </c>
      <c r="W7" s="32">
        <v>0.38</v>
      </c>
      <c r="X7" s="8">
        <v>24</v>
      </c>
      <c r="Y7" s="32">
        <v>0.34</v>
      </c>
      <c r="Z7" s="8">
        <v>28</v>
      </c>
      <c r="AA7" s="32">
        <v>0.01</v>
      </c>
      <c r="AB7" s="8">
        <v>49</v>
      </c>
      <c r="AC7" s="32">
        <v>0.6</v>
      </c>
      <c r="AD7" s="8">
        <v>24</v>
      </c>
      <c r="AE7" s="32">
        <v>0.14000000000000001</v>
      </c>
      <c r="AF7" s="8"/>
      <c r="AG7" s="8"/>
      <c r="AH7" s="8"/>
      <c r="AI7" s="8"/>
      <c r="AJ7" s="8"/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>
      <c r="B8" s="25"/>
      <c r="C8" s="27"/>
      <c r="D8" s="1"/>
      <c r="E8" s="16"/>
      <c r="F8" s="6"/>
      <c r="G8" s="2"/>
      <c r="H8" s="187"/>
      <c r="I8" s="187"/>
      <c r="J8" s="27"/>
      <c r="K8" s="27"/>
      <c r="L8" s="27"/>
      <c r="M8" s="27"/>
      <c r="N8" s="27"/>
      <c r="O8" s="27"/>
      <c r="P8" s="27"/>
      <c r="Q8" s="27"/>
      <c r="R8" s="29"/>
      <c r="S8" s="8"/>
      <c r="T8" s="8">
        <v>28</v>
      </c>
      <c r="U8" s="32">
        <v>0.92</v>
      </c>
      <c r="V8" s="8">
        <v>67</v>
      </c>
      <c r="W8" s="32">
        <v>0.39</v>
      </c>
      <c r="X8" s="8">
        <v>67</v>
      </c>
      <c r="Y8" s="32">
        <v>0.32</v>
      </c>
      <c r="Z8" s="8">
        <v>35</v>
      </c>
      <c r="AA8" s="32">
        <v>0.02</v>
      </c>
      <c r="AB8" s="8">
        <v>28</v>
      </c>
      <c r="AC8" s="32">
        <v>0.59</v>
      </c>
      <c r="AD8" s="8">
        <v>22</v>
      </c>
      <c r="AE8" s="32">
        <v>0.14000000000000001</v>
      </c>
      <c r="AF8" s="8"/>
      <c r="AG8" s="8"/>
      <c r="AH8" s="8"/>
      <c r="AI8" s="8"/>
      <c r="AJ8" s="8"/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>
      <c r="B9" s="25"/>
      <c r="C9" s="27"/>
      <c r="D9" s="1"/>
      <c r="E9" s="16"/>
      <c r="F9" s="5"/>
      <c r="G9" s="2"/>
      <c r="H9" s="187"/>
      <c r="I9" s="187"/>
      <c r="J9" s="27"/>
      <c r="K9" s="27"/>
      <c r="L9" s="27"/>
      <c r="M9" s="27"/>
      <c r="N9" s="27"/>
      <c r="O9" s="27"/>
      <c r="P9" s="27"/>
      <c r="Q9" s="27"/>
      <c r="R9" s="29"/>
      <c r="S9" s="8"/>
      <c r="T9" s="8">
        <v>8</v>
      </c>
      <c r="U9" s="32">
        <v>0.92</v>
      </c>
      <c r="V9" s="8">
        <v>22</v>
      </c>
      <c r="W9" s="32">
        <v>0.47</v>
      </c>
      <c r="X9" s="8">
        <v>22</v>
      </c>
      <c r="Y9" s="32">
        <v>0.27</v>
      </c>
      <c r="Z9" s="8">
        <v>13</v>
      </c>
      <c r="AA9" s="32">
        <v>0.03</v>
      </c>
      <c r="AB9" s="8">
        <v>52</v>
      </c>
      <c r="AC9" s="32">
        <v>0.56999999999999995</v>
      </c>
      <c r="AD9" s="8">
        <v>67</v>
      </c>
      <c r="AE9" s="32">
        <v>0.13</v>
      </c>
      <c r="AF9" s="8"/>
      <c r="AG9" s="8"/>
      <c r="AH9" s="8"/>
      <c r="AI9" s="36"/>
      <c r="AJ9" s="37"/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>
      <c r="B10" s="25"/>
      <c r="C10" s="27"/>
      <c r="D10" s="16"/>
      <c r="E10" s="16"/>
      <c r="F10" s="5"/>
      <c r="G10" s="2"/>
      <c r="H10" s="187"/>
      <c r="I10" s="187"/>
      <c r="J10" s="27"/>
      <c r="K10" s="27"/>
      <c r="L10" s="27"/>
      <c r="M10" s="27"/>
      <c r="N10" s="27"/>
      <c r="O10" s="27"/>
      <c r="P10" s="27"/>
      <c r="Q10" s="27"/>
      <c r="R10" s="29"/>
      <c r="S10" s="8"/>
      <c r="AF10" s="8"/>
      <c r="AG10" s="8"/>
      <c r="AH10" s="8"/>
      <c r="AI10" s="36"/>
      <c r="AJ10" s="37"/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>
      <c r="B11" s="25"/>
      <c r="C11" s="27"/>
      <c r="D11" s="16"/>
      <c r="E11" s="16"/>
      <c r="F11" s="5"/>
      <c r="G11" s="2"/>
      <c r="H11" s="187"/>
      <c r="I11" s="187"/>
      <c r="J11" s="27"/>
      <c r="K11" s="27"/>
      <c r="L11" s="27"/>
      <c r="M11" s="27"/>
      <c r="N11" s="27"/>
      <c r="O11" s="27"/>
      <c r="P11" s="27"/>
      <c r="Q11" s="27"/>
      <c r="R11" s="29"/>
      <c r="S11" s="8"/>
      <c r="T11" s="8"/>
      <c r="U11" s="36"/>
      <c r="V11" s="8"/>
      <c r="W11" s="32"/>
      <c r="X11" s="8"/>
      <c r="Y11" s="32"/>
      <c r="Z11" s="8"/>
      <c r="AA11" s="32"/>
      <c r="AB11" s="8"/>
      <c r="AC11" s="32"/>
      <c r="AD11" s="8"/>
      <c r="AE11" s="32"/>
      <c r="AF11" s="8"/>
      <c r="AG11" s="8"/>
      <c r="AH11" s="8"/>
      <c r="AI11" s="36"/>
      <c r="AJ11" s="37"/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>
      <c r="B12" s="25"/>
      <c r="C12" s="27"/>
      <c r="D12" s="16"/>
      <c r="E12" s="16"/>
      <c r="F12" s="5"/>
      <c r="G12" s="2"/>
      <c r="H12" s="187"/>
      <c r="I12" s="187"/>
      <c r="J12" s="27"/>
      <c r="K12" s="27"/>
      <c r="L12" s="27"/>
      <c r="M12" s="27"/>
      <c r="N12" s="27"/>
      <c r="O12" s="27"/>
      <c r="P12" s="27"/>
      <c r="Q12" s="27"/>
      <c r="R12" s="29"/>
      <c r="AF12" s="8"/>
      <c r="AG12" s="8"/>
      <c r="AH12" s="8"/>
      <c r="AI12" s="36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>
      <c r="B13" s="25"/>
      <c r="C13" s="27"/>
      <c r="D13" s="183"/>
      <c r="E13" s="183"/>
      <c r="F13" s="3"/>
      <c r="G13" s="4"/>
      <c r="H13" s="184"/>
      <c r="I13" s="184"/>
      <c r="J13" s="27"/>
      <c r="K13" s="27"/>
      <c r="L13" s="27"/>
      <c r="M13" s="27"/>
      <c r="N13" s="27"/>
      <c r="O13" s="27"/>
      <c r="P13" s="27"/>
      <c r="Q13" s="27"/>
      <c r="R13" s="29"/>
      <c r="AF13" s="8"/>
      <c r="AG13" s="8"/>
      <c r="AH13" s="8"/>
      <c r="AI13" s="36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29"/>
      <c r="AF14" s="8"/>
      <c r="AG14" s="36"/>
      <c r="AH14" s="36"/>
      <c r="AI14" s="36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9"/>
      <c r="AF15" s="8"/>
      <c r="AG15" s="36"/>
      <c r="AH15" s="36"/>
      <c r="AI15" s="8"/>
      <c r="AJ15" s="8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29"/>
      <c r="S16" s="8"/>
      <c r="AD16" s="8"/>
      <c r="AE16" s="32"/>
      <c r="AF16" s="8"/>
      <c r="AG16" s="36"/>
      <c r="AH16" s="36"/>
      <c r="AI16" s="8"/>
      <c r="AJ16" s="8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29"/>
      <c r="S17" s="8"/>
      <c r="T17" s="9"/>
      <c r="U17" s="9"/>
      <c r="V17" s="9"/>
      <c r="W17" s="9"/>
      <c r="X17" s="9"/>
      <c r="Y17" s="9"/>
      <c r="Z17" s="9"/>
      <c r="AA17" s="9"/>
      <c r="AB17" s="9"/>
      <c r="AC17" s="9"/>
      <c r="AD17" s="8"/>
      <c r="AE17" s="32"/>
      <c r="AF17" s="8"/>
      <c r="AG17" s="36"/>
      <c r="AH17" s="36"/>
      <c r="AI17" s="36"/>
      <c r="AJ17" s="8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29"/>
      <c r="S18" s="8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36"/>
      <c r="AE18" s="36"/>
      <c r="AF18" s="8"/>
      <c r="AG18" s="36"/>
      <c r="AH18" s="36"/>
      <c r="AI18" s="8"/>
      <c r="AJ18" s="8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29"/>
      <c r="S19" s="8"/>
      <c r="T19" s="9"/>
      <c r="U19" s="9"/>
      <c r="V19" s="9"/>
      <c r="W19" s="9"/>
      <c r="X19" s="9"/>
      <c r="Y19" s="9"/>
      <c r="Z19" s="9"/>
      <c r="AA19" s="36"/>
      <c r="AB19" s="36"/>
      <c r="AC19" s="36"/>
      <c r="AD19" s="36"/>
      <c r="AE19" s="36"/>
      <c r="AF19" s="36"/>
      <c r="AG19" s="8"/>
      <c r="AH19" s="8"/>
      <c r="AI19" s="8"/>
      <c r="AJ19" s="8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29"/>
      <c r="S20" s="8"/>
      <c r="T20" s="10"/>
      <c r="U20" s="10"/>
      <c r="V20" s="10"/>
      <c r="W20" s="10"/>
      <c r="X20" s="10"/>
      <c r="Y20" s="10"/>
      <c r="Z20" s="10"/>
      <c r="AA20" s="36"/>
      <c r="AB20" s="36"/>
      <c r="AC20" s="36"/>
      <c r="AD20" s="36"/>
      <c r="AE20" s="36"/>
      <c r="AF20" s="36"/>
      <c r="AG20" s="8"/>
      <c r="AH20" s="8"/>
      <c r="AI20" s="8"/>
      <c r="AJ20" s="8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>
      <c r="B21" s="25"/>
      <c r="C21" s="27"/>
      <c r="D21" s="27"/>
      <c r="E21" s="27"/>
      <c r="F21" s="44"/>
      <c r="G21" s="45"/>
      <c r="H21" s="27"/>
      <c r="I21" s="27"/>
      <c r="J21" s="46"/>
      <c r="K21" s="44"/>
      <c r="L21" s="45"/>
      <c r="M21" s="27"/>
      <c r="N21" s="27"/>
      <c r="O21" s="27"/>
      <c r="P21" s="27"/>
      <c r="Q21" s="27"/>
      <c r="R21" s="29"/>
      <c r="S21" s="8"/>
      <c r="X21" s="36"/>
      <c r="Y21" s="36"/>
      <c r="Z21" s="36"/>
      <c r="AA21" s="36"/>
      <c r="AB21" s="36"/>
      <c r="AC21" s="36"/>
      <c r="AD21" s="36"/>
      <c r="AE21" s="36"/>
      <c r="AF21" s="36"/>
      <c r="AG21" s="8"/>
      <c r="AH21" s="8"/>
      <c r="AI21" s="8"/>
      <c r="AJ21" s="8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29"/>
      <c r="S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29"/>
      <c r="S23" s="8"/>
      <c r="V23" s="8"/>
      <c r="W23" s="8"/>
      <c r="X23" s="47"/>
      <c r="Y23" s="47"/>
      <c r="Z23" s="36"/>
      <c r="AA23" s="36"/>
      <c r="AB23" s="36"/>
      <c r="AC23" s="36"/>
      <c r="AD23" s="8"/>
      <c r="AE23" s="8"/>
      <c r="AF23" s="8"/>
      <c r="AG23" s="8"/>
      <c r="AH23" s="8"/>
      <c r="AI23" s="8"/>
      <c r="AJ23" s="8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29"/>
      <c r="S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29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29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9"/>
      <c r="S27" s="8"/>
      <c r="T27" s="8"/>
      <c r="U27" s="8"/>
      <c r="V27" s="8"/>
      <c r="W27" s="7"/>
      <c r="X27" s="36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9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36"/>
      <c r="AE28" s="36"/>
      <c r="AF28" s="36"/>
      <c r="AG28" s="36"/>
      <c r="AH28" s="36"/>
      <c r="AI28" s="36"/>
      <c r="AJ28" s="36"/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29"/>
      <c r="S29" s="8"/>
      <c r="T29" s="8"/>
      <c r="U29" s="47"/>
      <c r="V29" s="49"/>
      <c r="W29" s="47"/>
      <c r="X29" s="49"/>
      <c r="Y29" s="47"/>
      <c r="Z29" s="49"/>
      <c r="AA29" s="47"/>
      <c r="AB29" s="49"/>
      <c r="AC29" s="47"/>
      <c r="AD29" s="49"/>
      <c r="AE29" s="36"/>
      <c r="AF29" s="36"/>
      <c r="AG29" s="36"/>
      <c r="AH29" s="36"/>
      <c r="AI29" s="36"/>
      <c r="AJ29" s="36"/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29"/>
      <c r="S30" s="8"/>
      <c r="T30" s="8"/>
      <c r="U30" s="47"/>
      <c r="V30" s="49"/>
      <c r="W30" s="47"/>
      <c r="X30" s="49"/>
      <c r="Y30" s="47"/>
      <c r="Z30" s="49"/>
      <c r="AA30" s="47"/>
      <c r="AB30" s="49"/>
      <c r="AC30" s="47"/>
      <c r="AD30" s="49"/>
      <c r="AE30" s="36"/>
      <c r="AF30" s="36"/>
      <c r="AG30" s="36"/>
      <c r="AH30" s="36"/>
      <c r="AI30" s="36"/>
      <c r="AJ30" s="36"/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29"/>
      <c r="S31" s="8"/>
      <c r="T31" s="8"/>
      <c r="U31" s="47"/>
      <c r="V31" s="49"/>
      <c r="W31" s="47"/>
      <c r="X31" s="49"/>
      <c r="Y31" s="47"/>
      <c r="Z31" s="49"/>
      <c r="AA31" s="47"/>
      <c r="AB31" s="49"/>
      <c r="AC31" s="47"/>
      <c r="AD31" s="49"/>
      <c r="AE31" s="36"/>
      <c r="AF31" s="36"/>
      <c r="AG31" s="36"/>
      <c r="AH31" s="36"/>
      <c r="AI31" s="36"/>
      <c r="AJ31" s="36"/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29"/>
      <c r="S32" s="8"/>
      <c r="T32" s="8"/>
      <c r="U32" s="47"/>
      <c r="V32" s="49"/>
      <c r="W32" s="47"/>
      <c r="X32" s="49"/>
      <c r="Y32" s="47"/>
      <c r="Z32" s="49"/>
      <c r="AA32" s="47"/>
      <c r="AB32" s="49"/>
      <c r="AC32" s="47"/>
      <c r="AD32" s="49"/>
      <c r="AE32" s="36"/>
      <c r="AF32" s="36"/>
      <c r="AG32" s="36"/>
      <c r="AH32" s="36"/>
      <c r="AI32" s="36"/>
      <c r="AJ32" s="36"/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29"/>
      <c r="S33" s="8"/>
      <c r="T33" s="8"/>
      <c r="U33" s="47"/>
      <c r="V33" s="49"/>
      <c r="W33" s="47"/>
      <c r="X33" s="49"/>
      <c r="Y33" s="47"/>
      <c r="Z33" s="49"/>
      <c r="AA33" s="47"/>
      <c r="AB33" s="49"/>
      <c r="AC33" s="47"/>
      <c r="AD33" s="49"/>
      <c r="AE33" s="8"/>
      <c r="AF33" s="8">
        <v>1</v>
      </c>
      <c r="AG33" s="8"/>
      <c r="AH33" s="8"/>
      <c r="AI33" s="8"/>
      <c r="AJ33" s="8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29"/>
      <c r="S34" s="8"/>
      <c r="T34" s="8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8"/>
      <c r="AF34" s="8"/>
      <c r="AG34" s="8"/>
      <c r="AH34" s="8"/>
      <c r="AI34" s="8"/>
      <c r="AJ34" s="8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29"/>
      <c r="S35" s="8"/>
      <c r="T35" s="8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8"/>
      <c r="AF35" s="8"/>
      <c r="AG35" s="8"/>
      <c r="AH35" s="8"/>
      <c r="AI35" s="8"/>
      <c r="AJ35" s="8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29"/>
      <c r="S36" s="8"/>
      <c r="T36" s="8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8"/>
      <c r="AF36" s="8"/>
      <c r="AG36" s="8"/>
      <c r="AH36" s="8"/>
      <c r="AI36" s="8"/>
      <c r="AJ36" s="8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29"/>
      <c r="S37" s="8"/>
      <c r="T37" s="8"/>
      <c r="U37" s="36"/>
      <c r="V37" s="8"/>
      <c r="W37" s="8"/>
      <c r="X37" s="8"/>
      <c r="Y37" s="8"/>
      <c r="Z37" s="8"/>
      <c r="AA37" s="36"/>
      <c r="AB37" s="36"/>
      <c r="AC37" s="8"/>
      <c r="AD37" s="8"/>
      <c r="AE37" s="8"/>
      <c r="AF37" s="8"/>
      <c r="AG37" s="8"/>
      <c r="AH37" s="8"/>
      <c r="AI37" s="8"/>
      <c r="AJ37" s="8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29"/>
      <c r="S38" s="8"/>
      <c r="T38" s="8"/>
      <c r="U38" s="36"/>
      <c r="V38" s="8"/>
      <c r="W38" s="8"/>
      <c r="X38" s="8"/>
      <c r="Y38" s="8"/>
      <c r="Z38" s="8"/>
      <c r="AA38" s="36"/>
      <c r="AB38" s="36"/>
      <c r="AC38" s="8"/>
      <c r="AD38" s="8"/>
      <c r="AE38" s="8"/>
      <c r="AF38" s="8"/>
      <c r="AG38" s="8"/>
      <c r="AH38" s="8"/>
      <c r="AI38" s="8"/>
      <c r="AJ38" s="8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9"/>
      <c r="S39" s="8"/>
      <c r="T39" s="8"/>
      <c r="U39" s="36"/>
      <c r="V39" s="8"/>
      <c r="W39" s="8"/>
      <c r="X39" s="8"/>
      <c r="Y39" s="8"/>
      <c r="Z39" s="8"/>
      <c r="AA39" s="36"/>
      <c r="AB39" s="36"/>
      <c r="AC39" s="8"/>
      <c r="AD39" s="8"/>
      <c r="AE39" s="8"/>
      <c r="AF39" s="8"/>
      <c r="AG39" s="8"/>
      <c r="AH39" s="8"/>
      <c r="AI39" s="8"/>
      <c r="AJ39" s="8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 thickBot="1">
      <c r="B40" s="51"/>
      <c r="C40" s="52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52"/>
      <c r="O40" s="52"/>
      <c r="P40" s="52"/>
      <c r="Q40" s="52"/>
      <c r="R40" s="53"/>
      <c r="S40" s="8"/>
      <c r="T40" s="8"/>
      <c r="U40" s="36"/>
      <c r="V40" s="8"/>
      <c r="W40" s="8"/>
      <c r="X40" s="8"/>
      <c r="Y40" s="8"/>
      <c r="Z40" s="8"/>
      <c r="AA40" s="36"/>
      <c r="AB40" s="36"/>
      <c r="AC40" s="8"/>
      <c r="AD40" s="8"/>
      <c r="AE40" s="8"/>
      <c r="AF40" s="8"/>
      <c r="AG40" s="8"/>
      <c r="AH40" s="8"/>
      <c r="AI40" s="8"/>
      <c r="AJ40" s="8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1.25" customHeight="1">
      <c r="S41" s="20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1.25" customHeight="1">
      <c r="A42" s="54"/>
      <c r="B42" s="124" t="s">
        <v>178</v>
      </c>
      <c r="C42" s="124" t="s">
        <v>179</v>
      </c>
      <c r="D42" s="8"/>
      <c r="E42" s="8"/>
      <c r="F42" s="20"/>
      <c r="G42" s="20"/>
      <c r="H42" s="20"/>
      <c r="I42" s="20"/>
      <c r="J42" s="20"/>
      <c r="L42" s="20"/>
      <c r="M42" s="20"/>
      <c r="N42" s="20"/>
      <c r="O42" s="20"/>
      <c r="P42" s="20"/>
      <c r="Q42" s="20"/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1.25" customHeight="1">
      <c r="A43" s="54"/>
      <c r="B43" s="13">
        <v>1</v>
      </c>
      <c r="C43" s="14" t="s">
        <v>94</v>
      </c>
      <c r="D43" s="8"/>
      <c r="E43" s="8"/>
      <c r="F43" s="20"/>
      <c r="G43" s="20"/>
      <c r="H43" s="20"/>
      <c r="I43" s="20"/>
      <c r="J43" s="20"/>
      <c r="K43" s="8" t="s">
        <v>160</v>
      </c>
      <c r="L43" s="20"/>
      <c r="M43" s="20"/>
      <c r="N43" s="20"/>
      <c r="O43" s="20"/>
      <c r="P43" s="20"/>
      <c r="Q43" s="20"/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 ht="11.25" customHeight="1">
      <c r="A44" s="54"/>
      <c r="B44" s="13">
        <v>2</v>
      </c>
      <c r="C44" s="14" t="s">
        <v>0</v>
      </c>
      <c r="D44" s="8"/>
      <c r="E44" s="8"/>
      <c r="F44" s="20"/>
      <c r="G44" s="20"/>
      <c r="H44" s="20"/>
      <c r="I44" s="20"/>
      <c r="J44" s="20"/>
      <c r="K44" s="8" t="s">
        <v>119</v>
      </c>
      <c r="L44" s="20"/>
      <c r="M44" s="20"/>
      <c r="N44" s="20"/>
      <c r="O44" s="20"/>
      <c r="P44" s="20"/>
      <c r="Q44" s="20"/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 ht="11.25" customHeight="1">
      <c r="A45" s="54"/>
      <c r="B45" s="13">
        <v>3</v>
      </c>
      <c r="C45" s="14" t="s">
        <v>1</v>
      </c>
      <c r="D45" s="8"/>
      <c r="E45" s="8"/>
      <c r="F45" s="20"/>
      <c r="G45" s="20"/>
      <c r="H45" s="20"/>
      <c r="I45" s="20"/>
      <c r="J45" s="20"/>
      <c r="K45" s="8" t="s">
        <v>120</v>
      </c>
      <c r="L45" s="20"/>
      <c r="M45" s="20"/>
      <c r="N45" s="20"/>
      <c r="O45" s="20"/>
      <c r="P45" s="20"/>
      <c r="Q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 ht="11.25" customHeight="1">
      <c r="A46" s="54"/>
      <c r="B46" s="13">
        <v>4</v>
      </c>
      <c r="C46" s="14" t="s">
        <v>90</v>
      </c>
      <c r="D46" s="8"/>
      <c r="E46" s="8"/>
      <c r="F46" s="20"/>
      <c r="G46" s="20"/>
      <c r="H46" s="20"/>
      <c r="I46" s="20"/>
      <c r="J46" s="20"/>
      <c r="K46" s="8" t="s">
        <v>144</v>
      </c>
      <c r="L46" s="20"/>
      <c r="M46" s="20"/>
      <c r="N46" s="20"/>
      <c r="O46" s="20"/>
      <c r="P46" s="20"/>
      <c r="Q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 ht="11.25" customHeight="1">
      <c r="A47" s="54"/>
      <c r="B47" s="13">
        <v>5</v>
      </c>
      <c r="C47" s="14" t="s">
        <v>2</v>
      </c>
      <c r="D47" s="8"/>
      <c r="E47" s="8"/>
      <c r="F47" s="20"/>
      <c r="G47" s="20"/>
      <c r="H47" s="20"/>
      <c r="I47" s="20"/>
      <c r="J47" s="20"/>
      <c r="K47" s="8" t="s">
        <v>121</v>
      </c>
      <c r="L47" s="8" t="s">
        <v>127</v>
      </c>
      <c r="M47" s="20"/>
      <c r="N47" s="20"/>
      <c r="O47" s="20"/>
      <c r="P47" s="20"/>
      <c r="Q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 ht="11.25" customHeight="1">
      <c r="A48" s="54"/>
      <c r="B48" s="13">
        <v>6</v>
      </c>
      <c r="C48" s="14" t="s">
        <v>3</v>
      </c>
      <c r="D48" s="8"/>
      <c r="E48" s="8"/>
      <c r="F48" s="20"/>
      <c r="G48" s="20"/>
      <c r="H48" s="20"/>
      <c r="I48" s="20"/>
      <c r="J48" s="20"/>
      <c r="K48" s="8" t="s">
        <v>122</v>
      </c>
      <c r="L48" s="8" t="s">
        <v>128</v>
      </c>
      <c r="M48" s="20"/>
      <c r="N48" s="20"/>
      <c r="O48" s="20"/>
      <c r="P48" s="20"/>
      <c r="Q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1:53" ht="11.25" customHeight="1">
      <c r="A49" s="54"/>
      <c r="B49" s="13">
        <v>7</v>
      </c>
      <c r="C49" s="14" t="s">
        <v>95</v>
      </c>
      <c r="D49" s="8"/>
      <c r="E49" s="8"/>
      <c r="F49" s="20"/>
      <c r="G49" s="20"/>
      <c r="H49" s="20"/>
      <c r="I49" s="20"/>
      <c r="J49" s="20"/>
      <c r="K49" s="36" t="s">
        <v>124</v>
      </c>
      <c r="L49" s="36" t="s">
        <v>129</v>
      </c>
      <c r="M49" s="20"/>
      <c r="N49" s="20"/>
      <c r="O49" s="20"/>
      <c r="P49" s="20"/>
      <c r="Q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1:53" ht="11.25" customHeight="1">
      <c r="A50" s="54"/>
      <c r="B50" s="13">
        <v>8</v>
      </c>
      <c r="C50" s="14" t="s">
        <v>4</v>
      </c>
      <c r="D50" s="8"/>
      <c r="E50" s="8"/>
      <c r="F50" s="20"/>
      <c r="G50" s="20"/>
      <c r="H50" s="20"/>
      <c r="I50" s="20"/>
      <c r="J50" s="20"/>
      <c r="K50" s="36" t="s">
        <v>123</v>
      </c>
      <c r="L50" s="36" t="s">
        <v>130</v>
      </c>
      <c r="M50" s="20"/>
      <c r="N50" s="20"/>
      <c r="O50" s="20"/>
      <c r="P50" s="20"/>
      <c r="Q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1:53" ht="11.25" customHeight="1">
      <c r="A51" s="54"/>
      <c r="B51" s="13">
        <v>9</v>
      </c>
      <c r="C51" s="14" t="s">
        <v>102</v>
      </c>
      <c r="D51" s="8"/>
      <c r="E51" s="8"/>
      <c r="F51" s="20"/>
      <c r="G51" s="20"/>
      <c r="H51" s="20"/>
      <c r="I51" s="20"/>
      <c r="J51" s="20"/>
      <c r="K51" s="8" t="s">
        <v>125</v>
      </c>
      <c r="L51" s="8" t="s">
        <v>131</v>
      </c>
      <c r="M51" s="20"/>
      <c r="N51" s="20"/>
      <c r="O51" s="20"/>
      <c r="P51" s="20"/>
      <c r="Q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1:53" ht="11.25" customHeight="1">
      <c r="A52" s="54"/>
      <c r="B52" s="13">
        <v>10</v>
      </c>
      <c r="C52" s="14" t="s">
        <v>5</v>
      </c>
      <c r="D52" s="8"/>
      <c r="E52" s="8"/>
      <c r="F52" s="20"/>
      <c r="G52" s="20"/>
      <c r="H52" s="20"/>
      <c r="I52" s="20"/>
      <c r="J52" s="20"/>
      <c r="K52" s="8" t="s">
        <v>126</v>
      </c>
      <c r="L52" s="8" t="s">
        <v>132</v>
      </c>
      <c r="M52" s="20"/>
      <c r="N52" s="20"/>
      <c r="O52" s="20"/>
      <c r="P52" s="20"/>
      <c r="Q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1:53" ht="11.25" customHeight="1">
      <c r="A53" s="54"/>
      <c r="B53" s="13">
        <v>11</v>
      </c>
      <c r="C53" s="14" t="s">
        <v>6</v>
      </c>
      <c r="D53" s="8"/>
      <c r="E53" s="8"/>
      <c r="F53" s="20"/>
      <c r="G53" s="20"/>
      <c r="H53" s="20"/>
      <c r="I53" s="20"/>
      <c r="J53" s="20"/>
      <c r="K53" s="55" t="s">
        <v>107</v>
      </c>
      <c r="L53" s="55">
        <v>1</v>
      </c>
      <c r="M53" s="55" t="str">
        <f>CHOOSE(L53, L47, L48,L49,L50,L51,L52)</f>
        <v>Highest % Positive Items</v>
      </c>
      <c r="N53" s="55">
        <f>CHOOSE(L53, T5, V5,X5,Z5,AB5,AD5)</f>
        <v>7</v>
      </c>
      <c r="O53" s="56">
        <f>CHOOSE(L53, U5, W5,Y5,AA5,AC5,AE5)</f>
        <v>0.98</v>
      </c>
      <c r="P53" s="55">
        <f>CHOOSE(L53, T6, V6,X6,Z6,AB6,AD6)</f>
        <v>50</v>
      </c>
      <c r="Q53" s="56">
        <f>CHOOSE(L53, U6, W6,Y6,AA6,AC6,AE6)</f>
        <v>0.92</v>
      </c>
      <c r="R53" s="55">
        <f>CHOOSE(L53, T7, V7,X7,Z7,AB7,AD7)</f>
        <v>42</v>
      </c>
      <c r="S53" s="56">
        <f>CHOOSE(L53, U7, W7,Y7,AA7,AC7,AE7)</f>
        <v>0.92</v>
      </c>
      <c r="T53" s="55">
        <f>CHOOSE(L53, T8, V8,X8,Z8,AB8,AD8)</f>
        <v>28</v>
      </c>
      <c r="U53" s="56">
        <f>CHOOSE(L53, U8, W8,Y8,AA8,AC8,AE8)</f>
        <v>0.92</v>
      </c>
      <c r="V53" s="55">
        <f>CHOOSE(L53, T9, V9,X9,Z9,AB9,AD9)</f>
        <v>8</v>
      </c>
      <c r="W53" s="56">
        <f>CHOOSE(L53, U9, W9,Y9,AA9,AC9,AE9)</f>
        <v>0.92</v>
      </c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1:53" ht="11.25" customHeight="1">
      <c r="A54" s="54"/>
      <c r="B54" s="13">
        <v>12</v>
      </c>
      <c r="C54" s="14" t="s">
        <v>96</v>
      </c>
      <c r="D54" s="8"/>
      <c r="E54" s="8"/>
      <c r="F54" s="20"/>
      <c r="G54" s="20"/>
      <c r="H54" s="20"/>
      <c r="I54" s="20"/>
      <c r="J54" s="20"/>
      <c r="K54" s="55" t="s">
        <v>108</v>
      </c>
      <c r="L54" s="55">
        <v>3</v>
      </c>
      <c r="M54" s="55" t="str">
        <f>CHOOSE(L54, L47, L48, L49,L50,L51,L52)</f>
        <v>Highest % Negative Items</v>
      </c>
      <c r="N54" s="55">
        <f>CHOOSE(L54, T5, V5, X5,Z5,AB5,AD5)</f>
        <v>33</v>
      </c>
      <c r="O54" s="56">
        <f>CHOOSE(L54, U5, W5, Y5,AA5,AC5,AE5)</f>
        <v>0.49</v>
      </c>
      <c r="P54" s="55">
        <f>CHOOSE(L54, T6, V6, X6,Z6,AB6,AD6)</f>
        <v>23</v>
      </c>
      <c r="Q54" s="56">
        <f>CHOOSE(L54, U6, W6, Y6,AA6,AC6,AE6)</f>
        <v>0.35</v>
      </c>
      <c r="R54" s="55">
        <f>CHOOSE(L54, T7, V7, X7,Z7,AB7,AD7)</f>
        <v>24</v>
      </c>
      <c r="S54" s="56">
        <f>CHOOSE(L54, U7, W7, Y7,AA7,AC7,AE7)</f>
        <v>0.34</v>
      </c>
      <c r="T54" s="55">
        <f>CHOOSE(L54, T8, V8, X8,Z8,AB8,AD8)</f>
        <v>67</v>
      </c>
      <c r="U54" s="56">
        <f>CHOOSE(L54, U8, W8, Y8,AA8,AC8,AE8)</f>
        <v>0.32</v>
      </c>
      <c r="V54" s="55">
        <f>CHOOSE(L54, T9, V9, X9,Z9,AB9,AD9)</f>
        <v>22</v>
      </c>
      <c r="W54" s="56">
        <f>CHOOSE(L54, U9, W9, Y9,AA9,AC9,AE9)</f>
        <v>0.27</v>
      </c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1:53" ht="11.25" customHeight="1">
      <c r="A55" s="54"/>
      <c r="B55" s="13">
        <v>13</v>
      </c>
      <c r="C55" s="14" t="s">
        <v>7</v>
      </c>
      <c r="D55" s="8"/>
      <c r="E55" s="8"/>
      <c r="F55" s="20"/>
      <c r="G55" s="20"/>
      <c r="H55" s="20"/>
      <c r="I55" s="20"/>
      <c r="J55" s="20"/>
      <c r="K55" s="55"/>
      <c r="L55" s="57"/>
      <c r="M55" s="57"/>
      <c r="N55" s="57" t="str">
        <f>CONCATENATE("Q"&amp;N53)</f>
        <v>Q7</v>
      </c>
      <c r="O55" s="58" t="str">
        <f>VLOOKUP(N53, B43:C126, 2,FALSE)</f>
        <v>When needed I am willing to put in the extra effort to get a job done.</v>
      </c>
      <c r="P55" s="57" t="str">
        <f>CONCATENATE("Q"&amp;P53)</f>
        <v>Q50</v>
      </c>
      <c r="Q55" s="58" t="str">
        <f>VLOOKUP(P53,  B43:C126, 2,FALSE)</f>
        <v>In the last six months, my supervisor has talked with me about my performance.</v>
      </c>
      <c r="R55" s="57" t="str">
        <f>CONCATENATE("Q"&amp;R53)</f>
        <v>Q42</v>
      </c>
      <c r="S55" s="58" t="str">
        <f>VLOOKUP(R53, B43:C126, 2,FALSE)</f>
        <v>My supervisor supports my need to balance work and other life issues.</v>
      </c>
      <c r="T55" s="57" t="str">
        <f>CONCATENATE("Q"&amp;T53)</f>
        <v>Q28</v>
      </c>
      <c r="U55" s="58" t="str">
        <f>VLOOKUP(T53,B43:C126, 2,FALSE)</f>
        <v>How would you rate the overall quality of work done by your work unit?</v>
      </c>
      <c r="V55" s="57" t="str">
        <f>CONCATENATE("Q"&amp;V53)</f>
        <v>Q8</v>
      </c>
      <c r="W55" s="58" t="str">
        <f>VLOOKUP(V53,B43:C126, 2,FALSE)</f>
        <v>I am constantly looking for ways to do my job better.</v>
      </c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1:53" ht="11.25" customHeight="1">
      <c r="A56" s="54"/>
      <c r="B56" s="13">
        <v>14</v>
      </c>
      <c r="C56" s="14" t="s">
        <v>103</v>
      </c>
      <c r="D56" s="8"/>
      <c r="E56" s="8"/>
      <c r="F56" s="20"/>
      <c r="G56" s="20"/>
      <c r="H56" s="20"/>
      <c r="I56" s="20"/>
      <c r="J56" s="20"/>
      <c r="K56" s="55"/>
      <c r="L56" s="57"/>
      <c r="M56" s="57"/>
      <c r="N56" s="57" t="str">
        <f>CONCATENATE("Q"&amp;N54)</f>
        <v>Q33</v>
      </c>
      <c r="O56" s="58" t="str">
        <f>VLOOKUP(N54,B43:C126, 2,FALSE)</f>
        <v>Pay raises depend on how well employees perform their jobs.</v>
      </c>
      <c r="P56" s="57" t="str">
        <f>CONCATENATE("Q"&amp;P54)</f>
        <v>Q23</v>
      </c>
      <c r="Q56" s="58" t="str">
        <f>VLOOKUP(P54,B43:C126, 2,FALSE)</f>
        <v>In my work unit, steps are taken to deal with a poor performer who cannot or will not improve.</v>
      </c>
      <c r="R56" s="57" t="str">
        <f>CONCATENATE("Q"&amp;R54)</f>
        <v>Q24</v>
      </c>
      <c r="S56" s="58" t="str">
        <f>VLOOKUP(R54,B43:C126, 2,FALSE)</f>
        <v>In my work unit, differences in performance are recognized in a meaningful way.</v>
      </c>
      <c r="T56" s="57" t="str">
        <f>CONCATENATE("Q"&amp;T54)</f>
        <v>Q67</v>
      </c>
      <c r="U56" s="58" t="str">
        <f>VLOOKUP(T54,B43:C126, 2,FALSE)</f>
        <v>How satisfied are you with your opportunity to get a better job in your organization?</v>
      </c>
      <c r="V56" s="57" t="str">
        <f>CONCATENATE("Q"&amp;V54)</f>
        <v>Q22</v>
      </c>
      <c r="W56" s="58" t="str">
        <f>VLOOKUP(V54,B43:C126, 2,FALSE)</f>
        <v>Promotions in my work unit are based on merit.</v>
      </c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1:53" ht="11.25" customHeight="1">
      <c r="A57" s="54"/>
      <c r="B57" s="13">
        <v>15</v>
      </c>
      <c r="C57" s="14" t="s">
        <v>97</v>
      </c>
      <c r="D57" s="8"/>
      <c r="E57" s="8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1:53" ht="11.25" customHeight="1">
      <c r="A58" s="54"/>
      <c r="B58" s="13">
        <v>16</v>
      </c>
      <c r="C58" s="14" t="s">
        <v>8</v>
      </c>
      <c r="D58" s="8"/>
      <c r="E58" s="8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1:53" ht="11.25" customHeight="1">
      <c r="A59" s="54"/>
      <c r="B59" s="13">
        <v>17</v>
      </c>
      <c r="C59" s="14" t="s">
        <v>9</v>
      </c>
      <c r="D59" s="8"/>
      <c r="E59" s="8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1:53" ht="11.25" customHeight="1">
      <c r="A60" s="54"/>
      <c r="B60" s="13">
        <v>18</v>
      </c>
      <c r="C60" s="14" t="s">
        <v>10</v>
      </c>
      <c r="D60" s="8"/>
      <c r="E60" s="8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53" ht="11.25" customHeight="1">
      <c r="A61" s="54"/>
      <c r="B61" s="13">
        <v>19</v>
      </c>
      <c r="C61" s="14" t="s">
        <v>104</v>
      </c>
      <c r="D61" s="8"/>
      <c r="E61" s="8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53" ht="11.25" customHeight="1">
      <c r="A62" s="54"/>
      <c r="B62" s="13">
        <v>20</v>
      </c>
      <c r="C62" s="14" t="s">
        <v>11</v>
      </c>
      <c r="D62" s="8"/>
      <c r="E62" s="8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53" ht="11.25" customHeight="1">
      <c r="A63" s="54"/>
      <c r="B63" s="13">
        <v>21</v>
      </c>
      <c r="C63" s="14" t="s">
        <v>12</v>
      </c>
      <c r="D63" s="8"/>
      <c r="E63" s="8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53" ht="11.25" customHeight="1">
      <c r="A64" s="54"/>
      <c r="B64" s="13">
        <v>22</v>
      </c>
      <c r="C64" s="14" t="s">
        <v>13</v>
      </c>
      <c r="D64" s="8"/>
      <c r="E64" s="8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ht="11.25" customHeight="1">
      <c r="A65" s="54"/>
      <c r="B65" s="13">
        <v>23</v>
      </c>
      <c r="C65" s="14" t="s">
        <v>14</v>
      </c>
      <c r="D65" s="8"/>
      <c r="E65" s="8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11.25" customHeight="1">
      <c r="A66" s="54"/>
      <c r="B66" s="13">
        <v>24</v>
      </c>
      <c r="C66" s="14" t="s">
        <v>15</v>
      </c>
      <c r="D66" s="8"/>
      <c r="E66" s="8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 ht="11.25" customHeight="1">
      <c r="A67" s="54"/>
      <c r="B67" s="13">
        <v>25</v>
      </c>
      <c r="C67" s="14" t="s">
        <v>16</v>
      </c>
      <c r="D67" s="8"/>
      <c r="E67" s="8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ht="11.25" customHeight="1">
      <c r="A68" s="54"/>
      <c r="B68" s="13">
        <v>26</v>
      </c>
      <c r="C68" s="14" t="s">
        <v>98</v>
      </c>
      <c r="D68" s="8"/>
      <c r="E68" s="8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ht="11.25" customHeight="1">
      <c r="A69" s="54"/>
      <c r="B69" s="13">
        <v>27</v>
      </c>
      <c r="C69" s="14" t="s">
        <v>17</v>
      </c>
      <c r="D69" s="8"/>
      <c r="E69" s="8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ht="11.25" customHeight="1">
      <c r="A70" s="54"/>
      <c r="B70" s="13">
        <v>28</v>
      </c>
      <c r="C70" s="14" t="s">
        <v>18</v>
      </c>
      <c r="D70" s="8"/>
      <c r="E70" s="8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ht="11.25" customHeight="1">
      <c r="A71" s="54"/>
      <c r="B71" s="13">
        <v>29</v>
      </c>
      <c r="C71" s="14" t="s">
        <v>19</v>
      </c>
      <c r="D71" s="8"/>
      <c r="E71" s="8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ht="11.25" customHeight="1">
      <c r="A72" s="54"/>
      <c r="B72" s="13">
        <v>30</v>
      </c>
      <c r="C72" s="14" t="s">
        <v>20</v>
      </c>
      <c r="D72" s="8"/>
      <c r="E72" s="8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ht="11.25" customHeight="1">
      <c r="A73" s="54"/>
      <c r="B73" s="13">
        <v>31</v>
      </c>
      <c r="C73" s="14" t="s">
        <v>21</v>
      </c>
      <c r="D73" s="8"/>
      <c r="E73" s="8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7" ht="11.25" customHeight="1">
      <c r="A74" s="54"/>
      <c r="B74" s="13">
        <v>32</v>
      </c>
      <c r="C74" s="14" t="s">
        <v>22</v>
      </c>
      <c r="D74" s="8"/>
      <c r="E74" s="8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ht="11.25" customHeight="1">
      <c r="A75" s="54"/>
      <c r="B75" s="13">
        <v>33</v>
      </c>
      <c r="C75" s="14" t="s">
        <v>23</v>
      </c>
      <c r="D75" s="8"/>
      <c r="E75" s="8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7" ht="11.25" customHeight="1">
      <c r="A76" s="54"/>
      <c r="B76" s="13">
        <v>34</v>
      </c>
      <c r="C76" s="14" t="s">
        <v>133</v>
      </c>
      <c r="D76" s="8"/>
      <c r="E76" s="8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ht="11.25" customHeight="1">
      <c r="A77" s="54"/>
      <c r="B77" s="13">
        <v>35</v>
      </c>
      <c r="C77" s="14" t="s">
        <v>99</v>
      </c>
      <c r="D77" s="8"/>
      <c r="E77" s="8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7" ht="11.25" customHeight="1">
      <c r="A78" s="54"/>
      <c r="B78" s="13">
        <v>36</v>
      </c>
      <c r="C78" s="14" t="s">
        <v>24</v>
      </c>
      <c r="D78" s="8"/>
      <c r="E78" s="8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 ht="11.25" customHeight="1">
      <c r="A79" s="54"/>
      <c r="B79" s="13">
        <v>37</v>
      </c>
      <c r="C79" s="14" t="s">
        <v>25</v>
      </c>
      <c r="D79" s="8"/>
      <c r="E79" s="8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ht="11.25" customHeight="1">
      <c r="A80" s="54"/>
      <c r="B80" s="13">
        <v>38</v>
      </c>
      <c r="C80" s="14" t="s">
        <v>105</v>
      </c>
      <c r="D80" s="8"/>
      <c r="E80" s="8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ht="11.25" customHeight="1">
      <c r="A81" s="54"/>
      <c r="B81" s="13">
        <v>39</v>
      </c>
      <c r="C81" s="14" t="s">
        <v>26</v>
      </c>
      <c r="D81" s="8"/>
      <c r="E81" s="8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1:17" ht="11.25" customHeight="1">
      <c r="A82" s="54"/>
      <c r="B82" s="13">
        <v>40</v>
      </c>
      <c r="C82" s="14" t="s">
        <v>27</v>
      </c>
      <c r="D82" s="8"/>
      <c r="E82" s="8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1:17" ht="11.25" customHeight="1">
      <c r="A83" s="54"/>
      <c r="B83" s="13">
        <v>41</v>
      </c>
      <c r="C83" s="14" t="s">
        <v>28</v>
      </c>
      <c r="D83" s="8"/>
      <c r="E83" s="8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</row>
    <row r="84" spans="1:17" ht="11.25" customHeight="1">
      <c r="A84" s="54"/>
      <c r="B84" s="13">
        <v>42</v>
      </c>
      <c r="C84" s="14" t="s">
        <v>100</v>
      </c>
      <c r="D84" s="8"/>
      <c r="E84" s="8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1:17" ht="11.25" customHeight="1">
      <c r="A85" s="54"/>
      <c r="B85" s="13">
        <v>43</v>
      </c>
      <c r="C85" s="14" t="s">
        <v>29</v>
      </c>
      <c r="D85" s="8"/>
      <c r="E85" s="8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1:17" ht="11.25" customHeight="1">
      <c r="A86" s="54"/>
      <c r="B86" s="13">
        <v>44</v>
      </c>
      <c r="C86" s="14" t="s">
        <v>30</v>
      </c>
      <c r="D86" s="8"/>
      <c r="E86" s="8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1:17" ht="11.25" customHeight="1">
      <c r="A87" s="54"/>
      <c r="B87" s="13">
        <v>45</v>
      </c>
      <c r="C87" s="14" t="s">
        <v>31</v>
      </c>
      <c r="D87" s="8"/>
      <c r="E87" s="8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</row>
    <row r="88" spans="1:17" ht="11.25" customHeight="1">
      <c r="A88" s="54"/>
      <c r="B88" s="13">
        <v>46</v>
      </c>
      <c r="C88" s="14" t="s">
        <v>32</v>
      </c>
      <c r="D88" s="8"/>
      <c r="E88" s="8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</row>
    <row r="89" spans="1:17" ht="11.25" customHeight="1">
      <c r="A89" s="54"/>
      <c r="B89" s="13">
        <v>47</v>
      </c>
      <c r="C89" s="14" t="s">
        <v>33</v>
      </c>
      <c r="D89" s="8"/>
      <c r="E89" s="8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</row>
    <row r="90" spans="1:17" ht="11.25" customHeight="1">
      <c r="A90" s="54"/>
      <c r="B90" s="13">
        <v>48</v>
      </c>
      <c r="C90" s="14" t="s">
        <v>34</v>
      </c>
      <c r="D90" s="8"/>
      <c r="E90" s="8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</row>
    <row r="91" spans="1:17" ht="11.25" customHeight="1">
      <c r="A91" s="54"/>
      <c r="B91" s="13">
        <v>49</v>
      </c>
      <c r="C91" s="14" t="s">
        <v>91</v>
      </c>
      <c r="D91" s="8"/>
      <c r="E91" s="8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</row>
    <row r="92" spans="1:17" ht="11.25" customHeight="1">
      <c r="A92" s="54"/>
      <c r="B92" s="13">
        <v>50</v>
      </c>
      <c r="C92" s="14" t="s">
        <v>35</v>
      </c>
      <c r="D92" s="8"/>
      <c r="E92" s="8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1:17" ht="11.25" customHeight="1">
      <c r="A93" s="54"/>
      <c r="B93" s="13">
        <v>51</v>
      </c>
      <c r="C93" s="14" t="s">
        <v>36</v>
      </c>
      <c r="D93" s="8"/>
      <c r="E93" s="8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</row>
    <row r="94" spans="1:17" ht="11.25" customHeight="1">
      <c r="A94" s="54"/>
      <c r="B94" s="13">
        <v>52</v>
      </c>
      <c r="C94" s="14" t="s">
        <v>37</v>
      </c>
      <c r="D94" s="8"/>
      <c r="E94" s="8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1:17" ht="11.25" customHeight="1">
      <c r="A95" s="54"/>
      <c r="B95" s="13">
        <v>53</v>
      </c>
      <c r="C95" s="14" t="s">
        <v>38</v>
      </c>
      <c r="D95" s="8"/>
      <c r="E95" s="8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</row>
    <row r="96" spans="1:17" ht="11.25" customHeight="1">
      <c r="A96" s="54"/>
      <c r="B96" s="13">
        <v>54</v>
      </c>
      <c r="C96" s="14" t="s">
        <v>39</v>
      </c>
      <c r="D96" s="8"/>
      <c r="E96" s="8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1:17" ht="11.25" customHeight="1">
      <c r="A97" s="54"/>
      <c r="B97" s="13">
        <v>55</v>
      </c>
      <c r="C97" s="14" t="s">
        <v>40</v>
      </c>
      <c r="D97" s="8"/>
      <c r="E97" s="8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1:17" ht="11.25" customHeight="1">
      <c r="A98" s="54"/>
      <c r="B98" s="13">
        <v>56</v>
      </c>
      <c r="C98" s="14" t="s">
        <v>41</v>
      </c>
      <c r="D98" s="8"/>
      <c r="E98" s="8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1:17" ht="11.25" customHeight="1">
      <c r="A99" s="54"/>
      <c r="B99" s="13">
        <v>57</v>
      </c>
      <c r="C99" s="14" t="s">
        <v>42</v>
      </c>
      <c r="D99" s="8"/>
      <c r="E99" s="8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1:17" ht="11.25" customHeight="1">
      <c r="A100" s="54"/>
      <c r="B100" s="13">
        <v>58</v>
      </c>
      <c r="C100" s="14" t="s">
        <v>106</v>
      </c>
      <c r="D100" s="8"/>
      <c r="E100" s="8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17" ht="11.25" customHeight="1">
      <c r="A101" s="54"/>
      <c r="B101" s="13">
        <v>59</v>
      </c>
      <c r="C101" s="14" t="s">
        <v>43</v>
      </c>
      <c r="D101" s="8"/>
      <c r="E101" s="8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17" ht="11.25" customHeight="1">
      <c r="A102" s="54"/>
      <c r="B102" s="13">
        <v>60</v>
      </c>
      <c r="C102" s="14" t="s">
        <v>44</v>
      </c>
      <c r="D102" s="8"/>
      <c r="E102" s="8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17" ht="11.25" customHeight="1">
      <c r="A103" s="54"/>
      <c r="B103" s="13">
        <v>61</v>
      </c>
      <c r="C103" s="14" t="s">
        <v>101</v>
      </c>
      <c r="D103" s="8"/>
      <c r="E103" s="8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1:17" ht="11.25" customHeight="1">
      <c r="A104" s="54"/>
      <c r="B104" s="13">
        <v>62</v>
      </c>
      <c r="C104" s="14" t="s">
        <v>45</v>
      </c>
      <c r="D104" s="8"/>
      <c r="E104" s="8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</row>
    <row r="105" spans="1:17" ht="11.25" customHeight="1">
      <c r="A105" s="54"/>
      <c r="B105" s="13">
        <v>63</v>
      </c>
      <c r="C105" s="14" t="s">
        <v>46</v>
      </c>
      <c r="D105" s="8"/>
      <c r="E105" s="8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</row>
    <row r="106" spans="1:17" ht="11.25" customHeight="1">
      <c r="A106" s="54"/>
      <c r="B106" s="13">
        <v>64</v>
      </c>
      <c r="C106" s="14" t="s">
        <v>47</v>
      </c>
      <c r="D106" s="8"/>
      <c r="E106" s="8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</row>
    <row r="107" spans="1:17" ht="11.25" customHeight="1">
      <c r="A107" s="54"/>
      <c r="B107" s="13">
        <v>65</v>
      </c>
      <c r="C107" s="14" t="s">
        <v>48</v>
      </c>
      <c r="D107" s="8"/>
      <c r="E107" s="8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</row>
    <row r="108" spans="1:17" ht="11.25" customHeight="1">
      <c r="A108" s="54"/>
      <c r="B108" s="13">
        <v>66</v>
      </c>
      <c r="C108" s="14" t="s">
        <v>49</v>
      </c>
      <c r="D108" s="8"/>
      <c r="E108" s="8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11.25" customHeight="1">
      <c r="A109" s="54"/>
      <c r="B109" s="13">
        <v>67</v>
      </c>
      <c r="C109" s="14" t="s">
        <v>50</v>
      </c>
      <c r="D109" s="8"/>
      <c r="E109" s="8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</row>
    <row r="110" spans="1:17" ht="11.25" customHeight="1">
      <c r="A110" s="54"/>
      <c r="B110" s="13">
        <v>68</v>
      </c>
      <c r="C110" s="14" t="s">
        <v>51</v>
      </c>
      <c r="D110" s="8"/>
      <c r="E110" s="8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</row>
    <row r="111" spans="1:17" ht="11.25" customHeight="1">
      <c r="A111" s="54"/>
      <c r="B111" s="13">
        <v>69</v>
      </c>
      <c r="C111" s="14" t="s">
        <v>52</v>
      </c>
      <c r="D111" s="8"/>
      <c r="E111" s="8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</row>
    <row r="112" spans="1:17" ht="11.25" customHeight="1">
      <c r="A112" s="54"/>
      <c r="B112" s="13">
        <v>70</v>
      </c>
      <c r="C112" s="14" t="s">
        <v>53</v>
      </c>
      <c r="D112" s="8"/>
      <c r="E112" s="8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</row>
    <row r="113" spans="1:17" ht="11.25" customHeight="1">
      <c r="A113" s="54"/>
      <c r="B113" s="13">
        <v>71</v>
      </c>
      <c r="C113" s="14" t="s">
        <v>54</v>
      </c>
      <c r="D113" s="8"/>
      <c r="E113" s="8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</row>
    <row r="114" spans="1:17" ht="11.25" customHeight="1">
      <c r="A114" s="54"/>
      <c r="B114" s="13">
        <v>72</v>
      </c>
      <c r="C114" s="14" t="s">
        <v>134</v>
      </c>
      <c r="D114" s="8"/>
      <c r="E114" s="8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</row>
    <row r="115" spans="1:17" ht="11.25" customHeight="1">
      <c r="A115" s="54"/>
      <c r="B115" s="13">
        <v>73</v>
      </c>
      <c r="C115" s="15" t="s">
        <v>135</v>
      </c>
      <c r="D115" s="8"/>
      <c r="E115" s="8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</row>
    <row r="116" spans="1:17" ht="11.25" customHeight="1">
      <c r="A116" s="54"/>
      <c r="B116" s="13">
        <v>74</v>
      </c>
      <c r="C116" s="15" t="s">
        <v>136</v>
      </c>
      <c r="D116" s="8"/>
      <c r="E116" s="8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</row>
    <row r="117" spans="1:17" ht="11.25" customHeight="1">
      <c r="A117" s="54"/>
      <c r="B117" s="13">
        <v>75</v>
      </c>
      <c r="C117" s="14" t="s">
        <v>137</v>
      </c>
      <c r="D117" s="8"/>
      <c r="E117" s="8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</row>
    <row r="118" spans="1:17" ht="11.25" customHeight="1">
      <c r="A118" s="54"/>
      <c r="B118" s="13">
        <v>76</v>
      </c>
      <c r="C118" s="14" t="s">
        <v>138</v>
      </c>
      <c r="D118" s="8"/>
      <c r="E118" s="8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</row>
    <row r="119" spans="1:17" ht="11.25" customHeight="1">
      <c r="A119" s="54"/>
      <c r="B119" s="13">
        <v>77</v>
      </c>
      <c r="C119" s="14" t="s">
        <v>139</v>
      </c>
      <c r="D119" s="54"/>
      <c r="E119" s="54"/>
    </row>
    <row r="120" spans="1:17" ht="11.25" customHeight="1">
      <c r="A120" s="54"/>
      <c r="B120" s="13">
        <v>78</v>
      </c>
      <c r="C120" s="14" t="s">
        <v>140</v>
      </c>
      <c r="D120" s="54"/>
      <c r="E120" s="54"/>
    </row>
    <row r="121" spans="1:17" ht="11.25" customHeight="1">
      <c r="A121" s="54"/>
      <c r="B121" s="13">
        <v>79</v>
      </c>
      <c r="C121" s="14" t="s">
        <v>55</v>
      </c>
      <c r="D121" s="54"/>
      <c r="E121" s="54"/>
    </row>
    <row r="122" spans="1:17" ht="11.25" customHeight="1">
      <c r="A122" s="54"/>
      <c r="B122" s="13">
        <v>80</v>
      </c>
      <c r="C122" s="14" t="s">
        <v>141</v>
      </c>
      <c r="D122" s="54"/>
      <c r="E122" s="54"/>
    </row>
    <row r="123" spans="1:17" ht="11.25" customHeight="1">
      <c r="A123" s="54"/>
      <c r="B123" s="13">
        <v>81</v>
      </c>
      <c r="C123" s="14" t="s">
        <v>109</v>
      </c>
      <c r="D123" s="54"/>
      <c r="E123" s="54"/>
    </row>
    <row r="124" spans="1:17" ht="11.25" customHeight="1">
      <c r="A124" s="54"/>
      <c r="B124" s="13">
        <v>82</v>
      </c>
      <c r="C124" s="14" t="s">
        <v>142</v>
      </c>
      <c r="D124" s="54"/>
      <c r="E124" s="54"/>
    </row>
    <row r="125" spans="1:17">
      <c r="A125" s="54"/>
      <c r="B125" s="13">
        <v>83</v>
      </c>
      <c r="C125" s="14" t="s">
        <v>110</v>
      </c>
      <c r="D125" s="54"/>
      <c r="E125" s="54"/>
    </row>
    <row r="126" spans="1:17">
      <c r="A126" s="54"/>
      <c r="B126" s="13">
        <v>84</v>
      </c>
      <c r="C126" s="14" t="s">
        <v>111</v>
      </c>
      <c r="D126" s="54"/>
      <c r="E126" s="54"/>
    </row>
    <row r="127" spans="1:17">
      <c r="A127" s="54"/>
      <c r="B127" s="54"/>
      <c r="C127" s="54"/>
      <c r="D127" s="54"/>
      <c r="E127" s="54"/>
    </row>
    <row r="128" spans="1:17">
      <c r="A128" s="54"/>
      <c r="B128" s="54"/>
      <c r="C128" s="54"/>
      <c r="D128" s="54"/>
      <c r="E128" s="54"/>
    </row>
    <row r="129" spans="1:5">
      <c r="A129" s="54"/>
      <c r="B129" s="54"/>
      <c r="C129" s="54"/>
      <c r="D129" s="54"/>
      <c r="E129" s="54"/>
    </row>
    <row r="130" spans="1:5">
      <c r="A130" s="54"/>
      <c r="B130" s="54"/>
      <c r="C130" s="54"/>
      <c r="D130" s="54"/>
      <c r="E130" s="54"/>
    </row>
    <row r="131" spans="1:5">
      <c r="A131" s="54"/>
      <c r="B131" s="54"/>
      <c r="C131" s="54"/>
      <c r="D131" s="54"/>
      <c r="E131" s="54"/>
    </row>
    <row r="132" spans="1:5">
      <c r="A132" s="54"/>
      <c r="B132" s="54"/>
      <c r="C132" s="54"/>
      <c r="D132" s="54"/>
      <c r="E132" s="54"/>
    </row>
    <row r="133" spans="1:5">
      <c r="A133" s="54"/>
      <c r="B133" s="54"/>
      <c r="C133" s="54"/>
      <c r="D133" s="54"/>
      <c r="E133" s="54"/>
    </row>
    <row r="134" spans="1:5">
      <c r="A134" s="54"/>
      <c r="B134" s="54"/>
      <c r="C134" s="54"/>
      <c r="D134" s="54"/>
      <c r="E134" s="54"/>
    </row>
    <row r="135" spans="1:5">
      <c r="A135" s="54"/>
      <c r="B135" s="54"/>
      <c r="C135" s="54"/>
      <c r="D135" s="54"/>
      <c r="E135" s="54"/>
    </row>
    <row r="136" spans="1:5">
      <c r="A136" s="54"/>
      <c r="B136" s="54"/>
      <c r="C136" s="54"/>
      <c r="D136" s="54"/>
      <c r="E136" s="54"/>
    </row>
    <row r="137" spans="1:5">
      <c r="A137" s="54"/>
      <c r="B137" s="54"/>
      <c r="C137" s="54"/>
      <c r="D137" s="54"/>
      <c r="E137" s="54"/>
    </row>
    <row r="138" spans="1:5">
      <c r="A138" s="54"/>
      <c r="B138" s="54"/>
      <c r="C138" s="54"/>
      <c r="D138" s="54"/>
      <c r="E138" s="54"/>
    </row>
    <row r="139" spans="1:5">
      <c r="A139" s="54"/>
      <c r="B139" s="54"/>
      <c r="C139" s="54"/>
      <c r="D139" s="54"/>
      <c r="E139" s="54"/>
    </row>
    <row r="140" spans="1:5">
      <c r="A140" s="54"/>
      <c r="B140" s="54"/>
      <c r="C140" s="54"/>
      <c r="D140" s="54"/>
      <c r="E140" s="54"/>
    </row>
    <row r="141" spans="1:5">
      <c r="A141" s="54"/>
      <c r="B141" s="54"/>
      <c r="C141" s="54"/>
      <c r="D141" s="54"/>
      <c r="E141" s="54"/>
    </row>
    <row r="142" spans="1:5">
      <c r="A142" s="54"/>
      <c r="B142" s="54"/>
      <c r="C142" s="54"/>
      <c r="D142" s="54"/>
      <c r="E142" s="54"/>
    </row>
    <row r="143" spans="1:5">
      <c r="A143" s="54"/>
      <c r="B143" s="54"/>
      <c r="C143" s="54"/>
      <c r="D143" s="54"/>
      <c r="E143" s="54"/>
    </row>
    <row r="144" spans="1:5">
      <c r="A144" s="54"/>
      <c r="B144" s="54"/>
      <c r="C144" s="54"/>
      <c r="D144" s="54"/>
      <c r="E144" s="54"/>
    </row>
    <row r="145" spans="1:5">
      <c r="A145" s="54"/>
      <c r="B145" s="54"/>
      <c r="C145" s="54"/>
      <c r="D145" s="54"/>
      <c r="E145" s="54"/>
    </row>
    <row r="146" spans="1:5">
      <c r="A146" s="54"/>
      <c r="B146" s="54"/>
      <c r="C146" s="54"/>
      <c r="D146" s="54"/>
      <c r="E146" s="54"/>
    </row>
    <row r="147" spans="1:5">
      <c r="A147" s="54"/>
      <c r="B147" s="54"/>
      <c r="C147" s="54"/>
      <c r="D147" s="54"/>
      <c r="E147" s="54"/>
    </row>
    <row r="148" spans="1:5">
      <c r="A148" s="54"/>
      <c r="B148" s="54"/>
      <c r="C148" s="54"/>
      <c r="D148" s="54"/>
      <c r="E148" s="54"/>
    </row>
    <row r="149" spans="1:5">
      <c r="A149" s="54"/>
      <c r="B149" s="54"/>
      <c r="C149" s="54"/>
      <c r="D149" s="54"/>
      <c r="E149" s="54"/>
    </row>
    <row r="150" spans="1:5">
      <c r="A150" s="54"/>
      <c r="B150" s="54"/>
      <c r="C150" s="54"/>
      <c r="D150" s="54"/>
      <c r="E150" s="54"/>
    </row>
    <row r="151" spans="1:5">
      <c r="A151" s="54"/>
      <c r="B151" s="54"/>
      <c r="C151" s="54"/>
      <c r="D151" s="54"/>
      <c r="E151" s="54"/>
    </row>
    <row r="152" spans="1:5">
      <c r="A152" s="54"/>
      <c r="B152" s="54"/>
      <c r="C152" s="54"/>
      <c r="D152" s="54"/>
      <c r="E152" s="54"/>
    </row>
    <row r="153" spans="1:5">
      <c r="A153" s="54"/>
      <c r="B153" s="54"/>
      <c r="C153" s="54"/>
      <c r="D153" s="54"/>
      <c r="E153" s="54"/>
    </row>
    <row r="154" spans="1:5">
      <c r="A154" s="54"/>
      <c r="B154" s="54"/>
      <c r="C154" s="54"/>
      <c r="D154" s="54"/>
      <c r="E154" s="54"/>
    </row>
    <row r="155" spans="1:5">
      <c r="A155" s="54"/>
      <c r="B155" s="54"/>
      <c r="C155" s="54"/>
      <c r="D155" s="54"/>
      <c r="E155" s="54"/>
    </row>
    <row r="156" spans="1:5">
      <c r="A156" s="54"/>
      <c r="B156" s="54"/>
      <c r="C156" s="54"/>
      <c r="D156" s="54"/>
      <c r="E156" s="54"/>
    </row>
    <row r="157" spans="1:5">
      <c r="A157" s="54"/>
      <c r="B157" s="54"/>
      <c r="C157" s="54"/>
      <c r="D157" s="54"/>
      <c r="E157" s="54"/>
    </row>
    <row r="158" spans="1:5">
      <c r="A158" s="54"/>
      <c r="B158" s="54"/>
      <c r="C158" s="54"/>
      <c r="D158" s="54"/>
      <c r="E158" s="54"/>
    </row>
    <row r="159" spans="1:5">
      <c r="A159" s="54"/>
      <c r="B159" s="54"/>
      <c r="C159" s="54"/>
      <c r="D159" s="54"/>
      <c r="E159" s="54"/>
    </row>
    <row r="160" spans="1:5">
      <c r="A160" s="54"/>
      <c r="B160" s="54"/>
      <c r="C160" s="54"/>
      <c r="D160" s="54"/>
      <c r="E160" s="54"/>
    </row>
    <row r="161" spans="1:5">
      <c r="A161" s="54"/>
      <c r="B161" s="54"/>
      <c r="C161" s="54"/>
      <c r="D161" s="54"/>
      <c r="E161" s="54"/>
    </row>
    <row r="162" spans="1:5">
      <c r="A162" s="54"/>
      <c r="B162" s="54"/>
      <c r="C162" s="54"/>
      <c r="D162" s="54"/>
      <c r="E162" s="54"/>
    </row>
    <row r="163" spans="1:5">
      <c r="A163" s="54"/>
      <c r="B163" s="54"/>
      <c r="C163" s="54"/>
      <c r="D163" s="54"/>
      <c r="E163" s="54"/>
    </row>
    <row r="164" spans="1:5">
      <c r="A164" s="54"/>
      <c r="B164" s="54"/>
      <c r="C164" s="54"/>
      <c r="D164" s="54"/>
      <c r="E164" s="54"/>
    </row>
    <row r="165" spans="1:5">
      <c r="A165" s="54"/>
      <c r="B165" s="54"/>
      <c r="C165" s="54"/>
      <c r="D165" s="54"/>
      <c r="E165" s="54"/>
    </row>
    <row r="166" spans="1:5">
      <c r="A166" s="54"/>
      <c r="B166" s="54"/>
      <c r="C166" s="54"/>
      <c r="D166" s="54"/>
      <c r="E166" s="54"/>
    </row>
    <row r="167" spans="1:5">
      <c r="A167" s="54"/>
      <c r="B167" s="54"/>
      <c r="C167" s="54"/>
      <c r="D167" s="54"/>
      <c r="E167" s="54"/>
    </row>
    <row r="168" spans="1:5">
      <c r="A168" s="54"/>
      <c r="B168" s="54"/>
      <c r="C168" s="54"/>
      <c r="D168" s="54"/>
      <c r="E168" s="54"/>
    </row>
    <row r="169" spans="1:5">
      <c r="A169" s="54"/>
      <c r="B169" s="54"/>
      <c r="C169" s="54"/>
      <c r="D169" s="54"/>
      <c r="E169" s="54"/>
    </row>
    <row r="170" spans="1:5">
      <c r="A170" s="54"/>
      <c r="B170" s="54"/>
      <c r="C170" s="54"/>
      <c r="D170" s="54"/>
      <c r="E170" s="54"/>
    </row>
    <row r="171" spans="1:5">
      <c r="A171" s="54"/>
      <c r="B171" s="54"/>
      <c r="C171" s="54"/>
      <c r="D171" s="54"/>
      <c r="E171" s="54"/>
    </row>
    <row r="172" spans="1:5">
      <c r="A172" s="54"/>
      <c r="B172" s="54"/>
      <c r="C172" s="54"/>
      <c r="D172" s="54"/>
      <c r="E172" s="54"/>
    </row>
    <row r="173" spans="1:5">
      <c r="A173" s="54"/>
      <c r="B173" s="54"/>
      <c r="C173" s="54"/>
      <c r="D173" s="54"/>
      <c r="E173" s="54"/>
    </row>
    <row r="174" spans="1:5">
      <c r="A174" s="54"/>
      <c r="B174" s="54"/>
      <c r="C174" s="54"/>
      <c r="D174" s="54"/>
      <c r="E174" s="54"/>
    </row>
    <row r="175" spans="1:5">
      <c r="A175" s="54"/>
      <c r="B175" s="54"/>
      <c r="C175" s="54"/>
      <c r="D175" s="54"/>
      <c r="E175" s="54"/>
    </row>
    <row r="176" spans="1:5">
      <c r="A176" s="54"/>
      <c r="B176" s="54"/>
      <c r="C176" s="54"/>
      <c r="D176" s="54"/>
      <c r="E176" s="54"/>
    </row>
    <row r="177" spans="1:5">
      <c r="A177" s="54"/>
      <c r="B177" s="54"/>
      <c r="C177" s="54"/>
      <c r="D177" s="54"/>
      <c r="E177" s="54"/>
    </row>
    <row r="178" spans="1:5">
      <c r="A178" s="54"/>
      <c r="B178" s="54"/>
      <c r="C178" s="54"/>
      <c r="D178" s="54"/>
      <c r="E178" s="54"/>
    </row>
    <row r="179" spans="1:5">
      <c r="A179" s="54"/>
      <c r="B179" s="54"/>
      <c r="C179" s="54"/>
      <c r="D179" s="54"/>
      <c r="E179" s="54"/>
    </row>
    <row r="180" spans="1:5">
      <c r="A180" s="54"/>
      <c r="B180" s="54"/>
      <c r="C180" s="54"/>
      <c r="D180" s="54"/>
      <c r="E180" s="54"/>
    </row>
    <row r="181" spans="1:5">
      <c r="A181" s="54"/>
      <c r="B181" s="54"/>
      <c r="C181" s="54"/>
      <c r="D181" s="54"/>
      <c r="E181" s="54"/>
    </row>
    <row r="182" spans="1:5">
      <c r="A182" s="54"/>
      <c r="B182" s="54"/>
      <c r="C182" s="54"/>
      <c r="D182" s="54"/>
      <c r="E182" s="54"/>
    </row>
    <row r="183" spans="1:5">
      <c r="A183" s="54"/>
      <c r="B183" s="54"/>
      <c r="C183" s="54"/>
      <c r="D183" s="54"/>
      <c r="E183" s="54"/>
    </row>
    <row r="184" spans="1:5">
      <c r="A184" s="54"/>
      <c r="B184" s="54"/>
      <c r="C184" s="54"/>
      <c r="D184" s="54"/>
      <c r="E184" s="54"/>
    </row>
    <row r="185" spans="1:5">
      <c r="A185" s="54"/>
      <c r="B185" s="54"/>
      <c r="C185" s="54"/>
      <c r="D185" s="54"/>
      <c r="E185" s="54"/>
    </row>
    <row r="186" spans="1:5">
      <c r="A186" s="54"/>
      <c r="B186" s="54"/>
      <c r="C186" s="54"/>
      <c r="D186" s="54"/>
      <c r="E186" s="54"/>
    </row>
    <row r="187" spans="1:5">
      <c r="A187" s="54"/>
      <c r="B187" s="54"/>
      <c r="C187" s="54"/>
      <c r="D187" s="54"/>
      <c r="E187" s="54"/>
    </row>
    <row r="188" spans="1:5">
      <c r="A188" s="54"/>
      <c r="B188" s="54"/>
      <c r="C188" s="54"/>
      <c r="D188" s="54"/>
      <c r="E188" s="54"/>
    </row>
    <row r="189" spans="1:5">
      <c r="A189" s="54"/>
      <c r="B189" s="54"/>
      <c r="C189" s="54"/>
      <c r="D189" s="54"/>
      <c r="E189" s="54"/>
    </row>
    <row r="190" spans="1:5">
      <c r="A190" s="54"/>
      <c r="B190" s="54"/>
      <c r="C190" s="54"/>
      <c r="D190" s="54"/>
      <c r="E190" s="54"/>
    </row>
    <row r="191" spans="1:5">
      <c r="A191" s="54"/>
      <c r="B191" s="54"/>
      <c r="C191" s="54"/>
      <c r="D191" s="54"/>
      <c r="E191" s="54"/>
    </row>
    <row r="192" spans="1:5">
      <c r="A192" s="54"/>
      <c r="B192" s="54"/>
      <c r="C192" s="54"/>
      <c r="D192" s="54"/>
      <c r="E192" s="54"/>
    </row>
    <row r="193" spans="1:5">
      <c r="A193" s="54"/>
      <c r="B193" s="54"/>
      <c r="C193" s="54"/>
      <c r="D193" s="54"/>
      <c r="E193" s="54"/>
    </row>
    <row r="194" spans="1:5">
      <c r="A194" s="54"/>
      <c r="B194" s="54"/>
      <c r="C194" s="54"/>
      <c r="D194" s="54"/>
      <c r="E194" s="54"/>
    </row>
    <row r="195" spans="1:5" ht="12" customHeight="1">
      <c r="A195" s="54"/>
      <c r="B195" s="54"/>
      <c r="C195" s="54"/>
      <c r="D195" s="54"/>
      <c r="E195" s="54"/>
    </row>
    <row r="196" spans="1:5" hidden="1">
      <c r="A196" s="54"/>
      <c r="B196" s="54"/>
      <c r="C196" s="54"/>
      <c r="D196" s="54"/>
      <c r="E196" s="54"/>
    </row>
    <row r="197" spans="1:5">
      <c r="A197" s="54"/>
      <c r="B197" s="54"/>
      <c r="C197" s="54"/>
      <c r="D197" s="54"/>
      <c r="E197" s="54"/>
    </row>
    <row r="198" spans="1:5">
      <c r="A198" s="54"/>
      <c r="B198" s="54"/>
      <c r="C198" s="54"/>
      <c r="D198" s="54"/>
      <c r="E198" s="54"/>
    </row>
    <row r="199" spans="1:5">
      <c r="A199" s="54"/>
      <c r="B199" s="54"/>
      <c r="C199" s="54"/>
      <c r="D199" s="54"/>
      <c r="E199" s="54"/>
    </row>
    <row r="200" spans="1:5">
      <c r="A200" s="54"/>
      <c r="B200" s="54"/>
      <c r="C200" s="54"/>
      <c r="D200" s="54"/>
      <c r="E200" s="54"/>
    </row>
    <row r="201" spans="1:5">
      <c r="A201" s="54"/>
      <c r="B201" s="54"/>
      <c r="C201" s="54"/>
      <c r="D201" s="54"/>
      <c r="E201" s="54"/>
    </row>
    <row r="202" spans="1:5">
      <c r="A202" s="54"/>
      <c r="B202" s="54"/>
      <c r="C202" s="54"/>
      <c r="D202" s="54"/>
      <c r="E202" s="54"/>
    </row>
    <row r="203" spans="1:5">
      <c r="A203" s="54"/>
      <c r="B203" s="54"/>
      <c r="C203" s="54"/>
      <c r="D203" s="54"/>
      <c r="E203" s="54"/>
    </row>
    <row r="204" spans="1:5">
      <c r="A204" s="54"/>
      <c r="B204" s="54"/>
      <c r="C204" s="54"/>
      <c r="D204" s="54"/>
      <c r="E204" s="54"/>
    </row>
    <row r="205" spans="1:5">
      <c r="A205" s="54"/>
      <c r="B205" s="54"/>
      <c r="C205" s="54"/>
      <c r="D205" s="54"/>
      <c r="E205" s="54"/>
    </row>
    <row r="206" spans="1:5">
      <c r="A206" s="54"/>
      <c r="B206" s="54"/>
      <c r="C206" s="54"/>
      <c r="D206" s="54"/>
      <c r="E206" s="54"/>
    </row>
    <row r="207" spans="1:5">
      <c r="A207" s="54"/>
      <c r="B207" s="54"/>
      <c r="C207" s="54"/>
      <c r="D207" s="54"/>
      <c r="E207" s="54"/>
    </row>
    <row r="208" spans="1:5">
      <c r="A208" s="54"/>
      <c r="B208" s="54"/>
      <c r="C208" s="54"/>
      <c r="D208" s="54"/>
      <c r="E208" s="54"/>
    </row>
    <row r="209" spans="1:5">
      <c r="A209" s="54"/>
      <c r="B209" s="54"/>
      <c r="C209" s="54"/>
      <c r="D209" s="54"/>
      <c r="E209" s="54"/>
    </row>
    <row r="210" spans="1:5">
      <c r="A210" s="54"/>
      <c r="B210" s="54"/>
      <c r="C210" s="54"/>
      <c r="D210" s="54"/>
      <c r="E210" s="54"/>
    </row>
    <row r="211" spans="1:5">
      <c r="A211" s="54"/>
      <c r="B211" s="54"/>
      <c r="C211" s="54"/>
      <c r="D211" s="54"/>
      <c r="E211" s="54"/>
    </row>
    <row r="212" spans="1:5">
      <c r="A212" s="54"/>
      <c r="B212" s="54"/>
      <c r="C212" s="54"/>
      <c r="D212" s="54"/>
      <c r="E212" s="54"/>
    </row>
    <row r="213" spans="1:5">
      <c r="A213" s="54"/>
      <c r="B213" s="54"/>
      <c r="C213" s="54"/>
      <c r="D213" s="54"/>
      <c r="E213" s="54"/>
    </row>
    <row r="214" spans="1:5">
      <c r="A214" s="54"/>
      <c r="B214" s="54"/>
      <c r="C214" s="54"/>
      <c r="D214" s="54"/>
      <c r="E214" s="54"/>
    </row>
    <row r="215" spans="1:5">
      <c r="A215" s="54"/>
      <c r="B215" s="54"/>
      <c r="C215" s="54"/>
      <c r="D215" s="54"/>
      <c r="E215" s="54"/>
    </row>
    <row r="216" spans="1:5">
      <c r="A216" s="54"/>
      <c r="B216" s="54"/>
      <c r="C216" s="54"/>
      <c r="D216" s="54"/>
      <c r="E216" s="54"/>
    </row>
    <row r="217" spans="1:5">
      <c r="A217" s="54"/>
      <c r="B217" s="54"/>
      <c r="C217" s="54"/>
      <c r="D217" s="54"/>
      <c r="E217" s="54"/>
    </row>
    <row r="218" spans="1:5">
      <c r="A218" s="54"/>
      <c r="B218" s="54"/>
      <c r="C218" s="54"/>
      <c r="D218" s="54"/>
      <c r="E218" s="54"/>
    </row>
    <row r="219" spans="1:5">
      <c r="A219" s="54"/>
      <c r="B219" s="54"/>
      <c r="C219" s="54"/>
      <c r="D219" s="54"/>
      <c r="E219" s="54"/>
    </row>
    <row r="220" spans="1:5">
      <c r="A220" s="54"/>
      <c r="B220" s="54"/>
      <c r="C220" s="54"/>
      <c r="D220" s="54"/>
      <c r="E220" s="54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3">
      <iconSet iconSet="3Arrows">
        <cfvo type="percent" val="0"/>
        <cfvo type="percent" val="#REF!" gte="0"/>
        <cfvo type="percent" val="#REF!" gte="0"/>
      </iconSet>
    </cfRule>
  </conditionalFormatting>
  <pageMargins left="0.7" right="0.7" top="0.75" bottom="0.75" header="0.3" footer="0.3"/>
  <pageSetup scale="80" orientation="landscape"/>
  <ignoredErrors>
    <ignoredError sqref="O55:O56 Q55:Q56 S55:S56 U55:U56" formula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3" name="Drop Down 1">
              <controlPr locked="0" defaultSize="0" autoLine="0" autoPict="0">
                <anchor>
                  <from>
                    <xdr:col>14</xdr:col>
                    <xdr:colOff>254000</xdr:colOff>
                    <xdr:row>6</xdr:row>
                    <xdr:rowOff>127000</xdr:rowOff>
                  </from>
                  <to>
                    <xdr:col>17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5298" r:id="rId4" name="Drop Down 2">
              <controlPr defaultSize="0" autoLine="0" autoPict="0">
                <anchor>
                  <from>
                    <xdr:col>14</xdr:col>
                    <xdr:colOff>254000</xdr:colOff>
                    <xdr:row>22</xdr:row>
                    <xdr:rowOff>63500</xdr:rowOff>
                  </from>
                  <to>
                    <xdr:col>17</xdr:col>
                    <xdr:colOff>12700</xdr:colOff>
                    <xdr:row>23</xdr:row>
                    <xdr:rowOff>88900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rgb="FFB9C4DB"/>
    <pageSetUpPr autoPageBreaks="0"/>
  </sheetPr>
  <dimension ref="A1:BR63"/>
  <sheetViews>
    <sheetView showGridLines="0" showRowColHeaders="0" workbookViewId="0">
      <selection activeCell="S1" sqref="S1"/>
    </sheetView>
  </sheetViews>
  <sheetFormatPr baseColWidth="10" defaultColWidth="8.83203125" defaultRowHeight="14" x14ac:dyDescent="0"/>
  <cols>
    <col min="1" max="1" width="3" style="17" customWidth="1"/>
    <col min="2" max="2" width="1.6640625" style="17" customWidth="1"/>
    <col min="3" max="3" width="3" style="17" customWidth="1"/>
    <col min="4" max="4" width="8.83203125" style="17"/>
    <col min="5" max="5" width="11.1640625" style="17" customWidth="1"/>
    <col min="6" max="6" width="11.5" style="17" customWidth="1"/>
    <col min="7" max="7" width="12" style="17" customWidth="1"/>
    <col min="8" max="8" width="7.83203125" style="17" customWidth="1"/>
    <col min="9" max="9" width="9.1640625" style="17" customWidth="1"/>
    <col min="10" max="10" width="16.5" style="17" customWidth="1"/>
    <col min="11" max="11" width="9.5" style="17" customWidth="1"/>
    <col min="12" max="12" width="12" style="17" customWidth="1"/>
    <col min="13" max="13" width="7.83203125" style="17" customWidth="1"/>
    <col min="14" max="16" width="8.83203125" style="17"/>
    <col min="17" max="17" width="10.33203125" style="17" customWidth="1"/>
    <col min="18" max="19" width="2.6640625" style="17" customWidth="1"/>
    <col min="20" max="37" width="2.6640625" style="18" customWidth="1"/>
    <col min="38" max="38" width="2.6640625" style="20" customWidth="1"/>
    <col min="39" max="39" width="2.6640625" style="19" customWidth="1"/>
    <col min="40" max="56" width="2.6640625" style="20" customWidth="1"/>
    <col min="57" max="62" width="2.6640625" style="21" customWidth="1"/>
    <col min="63" max="71" width="2.6640625" style="17" customWidth="1"/>
    <col min="72" max="16384" width="8.83203125" style="17"/>
  </cols>
  <sheetData>
    <row r="1" spans="2:53" ht="15.75" customHeight="1" thickBot="1">
      <c r="S1" s="20"/>
      <c r="AH1" s="19"/>
      <c r="AI1" s="19"/>
      <c r="AJ1" s="19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customHeight="1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59"/>
      <c r="S2" s="20"/>
      <c r="T2" s="124" t="s">
        <v>161</v>
      </c>
      <c r="U2" s="124" t="s">
        <v>180</v>
      </c>
      <c r="V2" s="124" t="s">
        <v>181</v>
      </c>
      <c r="W2" s="124" t="s">
        <v>182</v>
      </c>
      <c r="X2" s="124" t="s">
        <v>183</v>
      </c>
      <c r="Y2" s="124" t="s">
        <v>184</v>
      </c>
      <c r="Z2" s="124" t="s">
        <v>185</v>
      </c>
      <c r="AA2" s="124" t="s">
        <v>186</v>
      </c>
      <c r="AB2" s="124" t="s">
        <v>187</v>
      </c>
      <c r="AC2" s="20"/>
      <c r="AD2" s="20"/>
      <c r="AE2" s="20"/>
      <c r="AF2" s="20"/>
      <c r="AG2" s="19"/>
      <c r="AH2" s="19"/>
      <c r="AI2" s="19"/>
      <c r="AJ2" s="19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5.5" customHeight="1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60"/>
      <c r="T3" s="20" t="s">
        <v>173</v>
      </c>
      <c r="U3" s="61">
        <v>0.45</v>
      </c>
      <c r="V3" s="61">
        <v>0.06</v>
      </c>
      <c r="W3" s="61">
        <v>7.0000000000000007E-2</v>
      </c>
      <c r="X3" s="61">
        <v>0.04</v>
      </c>
      <c r="Y3" s="61">
        <v>0.57999999999999996</v>
      </c>
      <c r="Z3" s="61">
        <v>0.08</v>
      </c>
      <c r="AA3" s="61">
        <v>0.13</v>
      </c>
      <c r="AB3" s="61">
        <v>0.17</v>
      </c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2.75" customHeight="1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60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 ht="12.75" customHeight="1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60"/>
      <c r="T5" s="124" t="s">
        <v>188</v>
      </c>
      <c r="U5" s="124" t="s">
        <v>189</v>
      </c>
      <c r="V5" s="124" t="s">
        <v>188</v>
      </c>
      <c r="W5" s="124" t="s">
        <v>189</v>
      </c>
      <c r="X5" s="124" t="s">
        <v>188</v>
      </c>
      <c r="Y5" s="124" t="s">
        <v>189</v>
      </c>
      <c r="Z5" s="124" t="s">
        <v>188</v>
      </c>
      <c r="AA5" s="124" t="s">
        <v>189</v>
      </c>
      <c r="AB5" s="124" t="s">
        <v>188</v>
      </c>
      <c r="AC5" s="124" t="s">
        <v>189</v>
      </c>
      <c r="AD5" s="124" t="s">
        <v>188</v>
      </c>
      <c r="AE5" s="124" t="s">
        <v>189</v>
      </c>
      <c r="AF5" s="124" t="s">
        <v>188</v>
      </c>
      <c r="AG5" s="124" t="s">
        <v>189</v>
      </c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 ht="12.75" customHeight="1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60"/>
      <c r="T6" s="20" t="s">
        <v>84</v>
      </c>
      <c r="U6" s="62">
        <v>0</v>
      </c>
      <c r="V6" s="20" t="s">
        <v>60</v>
      </c>
      <c r="W6" s="62">
        <v>0</v>
      </c>
      <c r="X6" s="20" t="s">
        <v>66</v>
      </c>
      <c r="Y6" s="62">
        <v>0</v>
      </c>
      <c r="Z6" s="20" t="s">
        <v>76</v>
      </c>
      <c r="AA6" s="63">
        <v>0.02</v>
      </c>
      <c r="AB6" s="20" t="s">
        <v>76</v>
      </c>
      <c r="AC6" s="62">
        <v>0.01</v>
      </c>
      <c r="AD6" s="64" t="s">
        <v>143</v>
      </c>
      <c r="AE6" s="62">
        <v>0.7</v>
      </c>
      <c r="AF6" s="20" t="s">
        <v>69</v>
      </c>
      <c r="AG6" s="62">
        <v>0.01</v>
      </c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.75" customHeight="1">
      <c r="B7" s="25"/>
      <c r="C7" s="27"/>
      <c r="D7" s="34"/>
      <c r="E7" s="34"/>
      <c r="F7" s="35"/>
      <c r="G7" s="35"/>
      <c r="H7" s="186"/>
      <c r="I7" s="186"/>
      <c r="J7" s="27"/>
      <c r="K7" s="27"/>
      <c r="L7" s="27"/>
      <c r="M7" s="27"/>
      <c r="N7" s="27"/>
      <c r="O7" s="27"/>
      <c r="P7" s="27"/>
      <c r="Q7" s="27"/>
      <c r="R7" s="60"/>
      <c r="T7" s="20" t="s">
        <v>85</v>
      </c>
      <c r="U7" s="62">
        <v>0.02</v>
      </c>
      <c r="V7" s="20" t="s">
        <v>61</v>
      </c>
      <c r="W7" s="62">
        <v>0.09</v>
      </c>
      <c r="X7" s="20" t="s">
        <v>118</v>
      </c>
      <c r="Y7" s="62">
        <v>0.01</v>
      </c>
      <c r="Z7" s="20" t="s">
        <v>77</v>
      </c>
      <c r="AA7" s="63">
        <v>0.22</v>
      </c>
      <c r="AB7" s="20" t="s">
        <v>77</v>
      </c>
      <c r="AC7" s="62">
        <v>0.14000000000000001</v>
      </c>
      <c r="AD7" s="20" t="s">
        <v>56</v>
      </c>
      <c r="AE7" s="62">
        <v>0.11</v>
      </c>
      <c r="AF7" s="20" t="s">
        <v>70</v>
      </c>
      <c r="AG7" s="62">
        <v>0</v>
      </c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>
      <c r="B8" s="25"/>
      <c r="C8" s="27"/>
      <c r="D8" s="1"/>
      <c r="E8" s="16"/>
      <c r="F8" s="6"/>
      <c r="G8" s="2"/>
      <c r="H8" s="187"/>
      <c r="I8" s="187"/>
      <c r="J8" s="27"/>
      <c r="K8" s="27"/>
      <c r="L8" s="27"/>
      <c r="M8" s="27"/>
      <c r="N8" s="27"/>
      <c r="O8" s="27"/>
      <c r="P8" s="27"/>
      <c r="Q8" s="27"/>
      <c r="R8" s="60"/>
      <c r="T8" s="20" t="s">
        <v>86</v>
      </c>
      <c r="U8" s="62">
        <v>0.26</v>
      </c>
      <c r="V8" s="20" t="s">
        <v>62</v>
      </c>
      <c r="W8" s="62">
        <v>0.14000000000000001</v>
      </c>
      <c r="X8" s="20" t="s">
        <v>67</v>
      </c>
      <c r="Y8" s="62">
        <v>0</v>
      </c>
      <c r="Z8" s="20" t="s">
        <v>78</v>
      </c>
      <c r="AA8" s="63">
        <v>0.13</v>
      </c>
      <c r="AB8" s="20" t="s">
        <v>78</v>
      </c>
      <c r="AC8" s="62">
        <v>0.11</v>
      </c>
      <c r="AD8" s="20" t="s">
        <v>57</v>
      </c>
      <c r="AE8" s="62">
        <v>0.12</v>
      </c>
      <c r="AF8" s="20" t="s">
        <v>71</v>
      </c>
      <c r="AG8" s="62">
        <v>0.06</v>
      </c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>
      <c r="B9" s="25"/>
      <c r="C9" s="27"/>
      <c r="D9" s="1"/>
      <c r="E9" s="16"/>
      <c r="F9" s="5"/>
      <c r="G9" s="2"/>
      <c r="H9" s="187"/>
      <c r="I9" s="187"/>
      <c r="J9" s="27"/>
      <c r="K9" s="27"/>
      <c r="L9" s="27"/>
      <c r="M9" s="27"/>
      <c r="N9" s="27"/>
      <c r="O9" s="27"/>
      <c r="P9" s="27"/>
      <c r="Q9" s="27"/>
      <c r="R9" s="60"/>
      <c r="T9" s="20" t="s">
        <v>87</v>
      </c>
      <c r="U9" s="62">
        <v>0.38</v>
      </c>
      <c r="V9" s="20" t="s">
        <v>63</v>
      </c>
      <c r="W9" s="62">
        <v>0</v>
      </c>
      <c r="X9" s="20" t="s">
        <v>68</v>
      </c>
      <c r="Y9" s="62">
        <v>0.04</v>
      </c>
      <c r="Z9" s="20" t="s">
        <v>79</v>
      </c>
      <c r="AA9" s="63">
        <v>0.18</v>
      </c>
      <c r="AB9" s="20" t="s">
        <v>79</v>
      </c>
      <c r="AC9" s="62">
        <v>0.2</v>
      </c>
      <c r="AD9" s="20" t="s">
        <v>58</v>
      </c>
      <c r="AE9" s="62">
        <v>0.05</v>
      </c>
      <c r="AF9" s="20" t="s">
        <v>72</v>
      </c>
      <c r="AG9" s="62">
        <v>0.38</v>
      </c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>
      <c r="B10" s="25"/>
      <c r="C10" s="27"/>
      <c r="D10" s="16"/>
      <c r="E10" s="16"/>
      <c r="F10" s="5"/>
      <c r="G10" s="2"/>
      <c r="H10" s="187"/>
      <c r="I10" s="187"/>
      <c r="J10" s="27"/>
      <c r="K10" s="27"/>
      <c r="L10" s="27"/>
      <c r="M10" s="46"/>
      <c r="N10" s="27"/>
      <c r="O10" s="27"/>
      <c r="P10" s="27"/>
      <c r="Q10" s="27"/>
      <c r="R10" s="60"/>
      <c r="T10" s="20" t="s">
        <v>88</v>
      </c>
      <c r="U10" s="62">
        <v>0.26</v>
      </c>
      <c r="V10" s="20" t="s">
        <v>64</v>
      </c>
      <c r="W10" s="62">
        <v>0.73</v>
      </c>
      <c r="X10" s="20" t="s">
        <v>190</v>
      </c>
      <c r="Y10" s="62">
        <v>0.02</v>
      </c>
      <c r="Z10" s="20" t="s">
        <v>83</v>
      </c>
      <c r="AA10" s="63">
        <v>0.31</v>
      </c>
      <c r="AB10" s="20" t="s">
        <v>80</v>
      </c>
      <c r="AC10" s="62">
        <v>0.17</v>
      </c>
      <c r="AD10" s="20" t="s">
        <v>59</v>
      </c>
      <c r="AE10" s="62">
        <v>0.03</v>
      </c>
      <c r="AF10" s="20" t="s">
        <v>73</v>
      </c>
      <c r="AG10" s="62">
        <v>0.02</v>
      </c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>
      <c r="B11" s="25"/>
      <c r="C11" s="27"/>
      <c r="D11" s="16"/>
      <c r="E11" s="16"/>
      <c r="F11" s="5"/>
      <c r="G11" s="2"/>
      <c r="H11" s="187"/>
      <c r="I11" s="187"/>
      <c r="J11" s="27"/>
      <c r="K11" s="27"/>
      <c r="L11" s="27"/>
      <c r="M11" s="27"/>
      <c r="N11" s="27"/>
      <c r="O11" s="27"/>
      <c r="P11" s="27"/>
      <c r="Q11" s="27"/>
      <c r="R11" s="60"/>
      <c r="T11" s="20" t="s">
        <v>89</v>
      </c>
      <c r="U11" s="62">
        <v>0.09</v>
      </c>
      <c r="V11" s="20" t="s">
        <v>65</v>
      </c>
      <c r="W11" s="62">
        <v>0.03</v>
      </c>
      <c r="X11" s="20" t="s">
        <v>115</v>
      </c>
      <c r="Y11" s="62">
        <v>0.24</v>
      </c>
      <c r="Z11" s="20" t="s">
        <v>82</v>
      </c>
      <c r="AA11" s="63">
        <v>0.14000000000000001</v>
      </c>
      <c r="AB11" s="20" t="s">
        <v>81</v>
      </c>
      <c r="AC11" s="62">
        <v>0.16</v>
      </c>
      <c r="AD11" s="20"/>
      <c r="AE11" s="62"/>
      <c r="AF11" s="20" t="s">
        <v>74</v>
      </c>
      <c r="AG11" s="62">
        <v>0.01</v>
      </c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>
      <c r="B12" s="25"/>
      <c r="C12" s="27"/>
      <c r="D12" s="16"/>
      <c r="E12" s="16"/>
      <c r="F12" s="5"/>
      <c r="G12" s="2"/>
      <c r="H12" s="187"/>
      <c r="I12" s="187"/>
      <c r="J12" s="27"/>
      <c r="K12" s="27"/>
      <c r="L12" s="27"/>
      <c r="M12" s="27"/>
      <c r="N12" s="27"/>
      <c r="O12" s="27"/>
      <c r="P12" s="27"/>
      <c r="Q12" s="27"/>
      <c r="R12" s="60"/>
      <c r="T12" s="20"/>
      <c r="U12" s="20"/>
      <c r="V12" s="20"/>
      <c r="W12" s="20"/>
      <c r="X12" s="20" t="s">
        <v>116</v>
      </c>
      <c r="Y12" s="62">
        <v>0.22</v>
      </c>
      <c r="Z12" s="40"/>
      <c r="AA12" s="40"/>
      <c r="AB12" s="20" t="s">
        <v>82</v>
      </c>
      <c r="AC12" s="62">
        <v>0.2</v>
      </c>
      <c r="AD12" s="20"/>
      <c r="AE12" s="62"/>
      <c r="AF12" s="20" t="s">
        <v>75</v>
      </c>
      <c r="AG12" s="62">
        <v>0.51</v>
      </c>
      <c r="AH12" s="20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>
      <c r="B13" s="25"/>
      <c r="C13" s="27"/>
      <c r="D13" s="183"/>
      <c r="E13" s="183"/>
      <c r="F13" s="3"/>
      <c r="G13" s="4"/>
      <c r="H13" s="184"/>
      <c r="I13" s="184"/>
      <c r="J13" s="27"/>
      <c r="K13" s="27"/>
      <c r="L13" s="27"/>
      <c r="M13" s="27"/>
      <c r="N13" s="27"/>
      <c r="O13" s="27"/>
      <c r="P13" s="27"/>
      <c r="Q13" s="27"/>
      <c r="R13" s="60"/>
      <c r="X13" s="20" t="s">
        <v>117</v>
      </c>
      <c r="Y13" s="62">
        <v>0.47</v>
      </c>
      <c r="AF13" s="20"/>
      <c r="AH13" s="20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60"/>
      <c r="AF14" s="20"/>
      <c r="AG14" s="20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60"/>
      <c r="AE15" s="61"/>
      <c r="AF15" s="20"/>
      <c r="AI15" s="20"/>
      <c r="AJ15" s="20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60"/>
      <c r="AE16" s="61"/>
      <c r="AF16" s="20"/>
      <c r="AI16" s="20"/>
      <c r="AJ16" s="20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60"/>
      <c r="AE17" s="61"/>
      <c r="AF17" s="20"/>
      <c r="AJ17" s="20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60"/>
      <c r="W18" s="40"/>
      <c r="X18" s="40"/>
      <c r="Y18" s="40"/>
      <c r="Z18" s="40"/>
      <c r="AA18" s="20"/>
      <c r="AB18" s="62"/>
      <c r="AC18" s="36"/>
      <c r="AD18" s="37"/>
      <c r="AE18" s="61"/>
      <c r="AF18" s="20"/>
      <c r="AI18" s="20"/>
      <c r="AJ18" s="20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60"/>
      <c r="W19" s="20"/>
      <c r="X19" s="20"/>
      <c r="Z19" s="20"/>
      <c r="AA19" s="20"/>
      <c r="AB19" s="62"/>
      <c r="AD19" s="37"/>
      <c r="AG19" s="20"/>
      <c r="AH19" s="20"/>
      <c r="AI19" s="20"/>
      <c r="AJ19" s="20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60"/>
      <c r="X20" s="20"/>
      <c r="Y20" s="20"/>
      <c r="Z20" s="20"/>
      <c r="AA20" s="65"/>
      <c r="AB20" s="62"/>
      <c r="AC20" s="20"/>
      <c r="AD20" s="20"/>
      <c r="AG20" s="20"/>
      <c r="AH20" s="20"/>
      <c r="AI20" s="20"/>
      <c r="AJ20" s="20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>
      <c r="B21" s="25"/>
      <c r="C21" s="27"/>
      <c r="D21" s="27"/>
      <c r="E21" s="27"/>
      <c r="F21" s="44"/>
      <c r="G21" s="45"/>
      <c r="H21" s="27"/>
      <c r="I21" s="27"/>
      <c r="J21" s="27"/>
      <c r="K21" s="44"/>
      <c r="L21" s="45"/>
      <c r="M21" s="27"/>
      <c r="N21" s="27"/>
      <c r="O21" s="27"/>
      <c r="P21" s="27"/>
      <c r="Q21" s="27"/>
      <c r="R21" s="60"/>
      <c r="X21" s="20"/>
      <c r="Y21" s="20"/>
      <c r="Z21" s="20"/>
      <c r="AC21" s="20"/>
      <c r="AD21" s="20"/>
      <c r="AG21" s="20"/>
      <c r="AH21" s="20"/>
      <c r="AI21" s="20"/>
      <c r="AJ21" s="20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60"/>
      <c r="W22" s="20"/>
      <c r="X22" s="20"/>
      <c r="Y22" s="20"/>
      <c r="Z22" s="20"/>
      <c r="AC22" s="20"/>
      <c r="AD22" s="20"/>
      <c r="AE22" s="20"/>
      <c r="AF22" s="20"/>
      <c r="AG22" s="20"/>
      <c r="AH22" s="20"/>
      <c r="AI22" s="20"/>
      <c r="AJ22" s="20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60"/>
      <c r="W23" s="20"/>
      <c r="X23" s="47"/>
      <c r="Y23" s="47"/>
      <c r="AD23" s="20"/>
      <c r="AE23" s="20"/>
      <c r="AF23" s="20"/>
      <c r="AG23" s="20"/>
      <c r="AH23" s="20"/>
      <c r="AI23" s="20"/>
      <c r="AJ23" s="20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60"/>
      <c r="W24" s="8"/>
      <c r="X24" s="8"/>
      <c r="Y24" s="8"/>
      <c r="Z24" s="8"/>
      <c r="AA24" s="8"/>
      <c r="AB24" s="8"/>
      <c r="AC24" s="8"/>
      <c r="AD24" s="8"/>
      <c r="AE24" s="20"/>
      <c r="AF24" s="20"/>
      <c r="AG24" s="20"/>
      <c r="AH24" s="20"/>
      <c r="AI24" s="20"/>
      <c r="AJ24" s="20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60"/>
      <c r="S25" s="20"/>
      <c r="T25" s="20"/>
      <c r="U25" s="8"/>
      <c r="V25" s="8"/>
      <c r="W25" s="8"/>
      <c r="X25" s="8"/>
      <c r="Y25" s="8"/>
      <c r="Z25" s="8"/>
      <c r="AA25" s="8"/>
      <c r="AB25" s="8"/>
      <c r="AC25" s="8"/>
      <c r="AD25" s="8"/>
      <c r="AE25" s="20"/>
      <c r="AF25" s="20"/>
      <c r="AG25" s="20"/>
      <c r="AH25" s="20"/>
      <c r="AI25" s="20"/>
      <c r="AJ25" s="20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60"/>
      <c r="S26" s="20"/>
      <c r="T26" s="20"/>
      <c r="U26" s="8"/>
      <c r="V26" s="8"/>
      <c r="W26" s="8"/>
      <c r="X26" s="8"/>
      <c r="Y26" s="8"/>
      <c r="Z26" s="8"/>
      <c r="AA26" s="8"/>
      <c r="AB26" s="8"/>
      <c r="AC26" s="8"/>
      <c r="AD26" s="8"/>
      <c r="AE26" s="20"/>
      <c r="AF26" s="20"/>
      <c r="AG26" s="20"/>
      <c r="AH26" s="20"/>
      <c r="AI26" s="20"/>
      <c r="AJ26" s="20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60"/>
      <c r="S27" s="20"/>
      <c r="T27" s="20"/>
      <c r="U27" s="8"/>
      <c r="V27" s="8"/>
      <c r="W27" s="7"/>
      <c r="X27" s="36"/>
      <c r="Y27" s="8"/>
      <c r="Z27" s="8"/>
      <c r="AA27" s="8"/>
      <c r="AB27" s="8"/>
      <c r="AC27" s="8"/>
      <c r="AD27" s="8"/>
      <c r="AE27" s="20"/>
      <c r="AF27" s="20"/>
      <c r="AG27" s="20"/>
      <c r="AH27" s="20"/>
      <c r="AI27" s="20"/>
      <c r="AJ27" s="20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60"/>
      <c r="S28" s="20"/>
      <c r="T28" s="20"/>
      <c r="U28" s="8"/>
      <c r="V28" s="8"/>
      <c r="W28" s="8"/>
      <c r="X28" s="8"/>
      <c r="Y28" s="8"/>
      <c r="Z28" s="8"/>
      <c r="AA28" s="8"/>
      <c r="AB28" s="8"/>
      <c r="AC28" s="8"/>
      <c r="AD28" s="36"/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60"/>
      <c r="S29" s="20"/>
      <c r="T29" s="20"/>
      <c r="U29" s="47"/>
      <c r="V29" s="49"/>
      <c r="W29" s="47"/>
      <c r="X29" s="49"/>
      <c r="Y29" s="47"/>
      <c r="Z29" s="49"/>
      <c r="AA29" s="47"/>
      <c r="AB29" s="49"/>
      <c r="AC29" s="47"/>
      <c r="AD29" s="49"/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60"/>
      <c r="S30" s="20"/>
      <c r="T30" s="20"/>
      <c r="U30" s="47"/>
      <c r="V30" s="49"/>
      <c r="W30" s="47"/>
      <c r="X30" s="49"/>
      <c r="Y30" s="47"/>
      <c r="Z30" s="49"/>
      <c r="AA30" s="47"/>
      <c r="AB30" s="49"/>
      <c r="AC30" s="47"/>
      <c r="AD30" s="49"/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60"/>
      <c r="S31" s="20"/>
      <c r="T31" s="20"/>
      <c r="U31" s="47"/>
      <c r="V31" s="49"/>
      <c r="W31" s="47"/>
      <c r="X31" s="49"/>
      <c r="Y31" s="47"/>
      <c r="Z31" s="49"/>
      <c r="AA31" s="47"/>
      <c r="AB31" s="49"/>
      <c r="AC31" s="47"/>
      <c r="AD31" s="49"/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60"/>
      <c r="S32" s="20"/>
      <c r="T32" s="20"/>
      <c r="U32" s="47"/>
      <c r="V32" s="49"/>
      <c r="W32" s="47"/>
      <c r="X32" s="49"/>
      <c r="Y32" s="47"/>
      <c r="Z32" s="49"/>
      <c r="AA32" s="47"/>
      <c r="AB32" s="49"/>
      <c r="AC32" s="47"/>
      <c r="AD32" s="49"/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60"/>
      <c r="S33" s="20"/>
      <c r="T33" s="20"/>
      <c r="U33" s="47"/>
      <c r="V33" s="49"/>
      <c r="W33" s="47"/>
      <c r="X33" s="49"/>
      <c r="Y33" s="47"/>
      <c r="Z33" s="49"/>
      <c r="AA33" s="47"/>
      <c r="AB33" s="49"/>
      <c r="AC33" s="47"/>
      <c r="AD33" s="49"/>
      <c r="AE33" s="20"/>
      <c r="AF33" s="20"/>
      <c r="AG33" s="20"/>
      <c r="AH33" s="20"/>
      <c r="AI33" s="20"/>
      <c r="AJ33" s="20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60"/>
      <c r="S34" s="20"/>
      <c r="T34" s="20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20"/>
      <c r="AF34" s="20"/>
      <c r="AG34" s="20"/>
      <c r="AH34" s="20"/>
      <c r="AI34" s="20"/>
      <c r="AJ34" s="20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60"/>
      <c r="S35" s="20"/>
      <c r="T35" s="20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20"/>
      <c r="AF35" s="20"/>
      <c r="AG35" s="20"/>
      <c r="AH35" s="20"/>
      <c r="AI35" s="20"/>
      <c r="AJ35" s="20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60"/>
      <c r="S36" s="20"/>
      <c r="T36" s="20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20"/>
      <c r="AF36" s="20"/>
      <c r="AG36" s="20"/>
      <c r="AH36" s="20"/>
      <c r="AI36" s="20"/>
      <c r="AJ36" s="20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60"/>
      <c r="S37" s="20"/>
      <c r="T37" s="20"/>
      <c r="V37" s="20"/>
      <c r="W37" s="20"/>
      <c r="X37" s="20"/>
      <c r="Y37" s="20"/>
      <c r="Z37" s="20"/>
      <c r="AC37" s="20"/>
      <c r="AD37" s="20"/>
      <c r="AE37" s="20"/>
      <c r="AF37" s="20"/>
      <c r="AG37" s="20"/>
      <c r="AH37" s="20"/>
      <c r="AI37" s="20"/>
      <c r="AJ37" s="20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60"/>
      <c r="S38" s="20"/>
      <c r="T38" s="20"/>
      <c r="V38" s="20"/>
      <c r="W38" s="20"/>
      <c r="X38" s="20"/>
      <c r="Y38" s="20"/>
      <c r="Z38" s="20"/>
      <c r="AC38" s="20"/>
      <c r="AD38" s="20"/>
      <c r="AE38" s="20"/>
      <c r="AF38" s="20"/>
      <c r="AG38" s="20"/>
      <c r="AH38" s="20"/>
      <c r="AI38" s="20"/>
      <c r="AJ38" s="20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>
      <c r="A39" s="54"/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60"/>
      <c r="S39" s="8"/>
      <c r="T39" s="20"/>
      <c r="V39" s="20"/>
      <c r="W39" s="20"/>
      <c r="X39" s="20"/>
      <c r="Y39" s="20"/>
      <c r="Z39" s="20"/>
      <c r="AC39" s="20"/>
      <c r="AD39" s="20"/>
      <c r="AE39" s="20"/>
      <c r="AF39" s="20"/>
      <c r="AG39" s="20"/>
      <c r="AH39" s="20"/>
      <c r="AI39" s="20"/>
      <c r="AJ39" s="20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>
      <c r="A40" s="54"/>
      <c r="B40" s="66"/>
      <c r="C40" s="67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67"/>
      <c r="O40" s="67"/>
      <c r="P40" s="67"/>
      <c r="Q40" s="67"/>
      <c r="R40" s="68"/>
      <c r="S40" s="8"/>
      <c r="T40" s="20"/>
      <c r="V40" s="20"/>
      <c r="W40" s="20"/>
      <c r="X40" s="20"/>
      <c r="Y40" s="20"/>
      <c r="Z40" s="20"/>
      <c r="AC40" s="20"/>
      <c r="AD40" s="20"/>
      <c r="AE40" s="20"/>
      <c r="AF40" s="20"/>
      <c r="AG40" s="20"/>
      <c r="AH40" s="20"/>
      <c r="AI40" s="20"/>
      <c r="AJ40" s="20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2.75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8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2.75" customHeight="1">
      <c r="B42" s="20">
        <v>6</v>
      </c>
      <c r="C42" s="69" t="s">
        <v>92</v>
      </c>
      <c r="D42" s="69" t="str">
        <f>CHOOSE(C50,T6,V6,X6)</f>
        <v>25 and under</v>
      </c>
      <c r="E42" s="62">
        <f>CHOOSE(C50,U6,W6,Y6)</f>
        <v>0</v>
      </c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2.75" customHeight="1">
      <c r="B43" s="20">
        <v>6</v>
      </c>
      <c r="C43" s="69" t="s">
        <v>93</v>
      </c>
      <c r="D43" s="69" t="str">
        <f>CHOOSE(C50,T7,V7,X7)</f>
        <v>26-29</v>
      </c>
      <c r="E43" s="62">
        <f>CHOOSE(C50,U7,W7,Y7)</f>
        <v>0.02</v>
      </c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>
      <c r="B44" s="20">
        <v>8</v>
      </c>
      <c r="C44" s="70" t="s">
        <v>112</v>
      </c>
      <c r="D44" s="69" t="str">
        <f>CHOOSE(C50,T8,V8,X8)</f>
        <v>30-39</v>
      </c>
      <c r="E44" s="62">
        <f>CHOOSE(C50,U8,W8,Y8)</f>
        <v>0.26</v>
      </c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>
      <c r="B45" s="20">
        <v>6</v>
      </c>
      <c r="C45" s="70" t="s">
        <v>145</v>
      </c>
      <c r="D45" s="69" t="str">
        <f>CHOOSE(C50,T9,V9,X9)</f>
        <v>40-49</v>
      </c>
      <c r="E45" s="62">
        <f>CHOOSE(C50,U9,W9,Y9)</f>
        <v>0.38</v>
      </c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>
      <c r="B46" s="20">
        <v>7</v>
      </c>
      <c r="C46" s="69" t="s">
        <v>147</v>
      </c>
      <c r="D46" s="69" t="str">
        <f>CHOOSE(C50,T10,V10,X10)</f>
        <v>50-59</v>
      </c>
      <c r="E46" s="62">
        <f>CHOOSE(C50,U10,W10,Y10)</f>
        <v>0.26</v>
      </c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>
      <c r="B47" s="20">
        <v>5</v>
      </c>
      <c r="C47" s="69" t="s">
        <v>113</v>
      </c>
      <c r="D47" s="69" t="str">
        <f>CHOOSE(C50,T11,V11,X11)</f>
        <v>60 or older</v>
      </c>
      <c r="E47" s="62">
        <f>CHOOSE(C50,U11,W11,Y11)</f>
        <v>0.09</v>
      </c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>
      <c r="B48" s="20">
        <v>7</v>
      </c>
      <c r="C48" s="69" t="s">
        <v>114</v>
      </c>
      <c r="D48" s="69">
        <f>CHOOSE(C50,T12,V12,X12)</f>
        <v>0</v>
      </c>
      <c r="E48" s="62">
        <f>CHOOSE(C50,U12,W12,Y12)</f>
        <v>0</v>
      </c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2:53">
      <c r="B49" s="20"/>
      <c r="C49" s="69"/>
      <c r="D49" s="69">
        <f>CHOOSE(C50,T13,V13,X13)</f>
        <v>0</v>
      </c>
      <c r="E49" s="62">
        <f>CHOOSE(C50,U13,W13,Y13)</f>
        <v>0</v>
      </c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2:53">
      <c r="B50" s="20">
        <f>CHOOSE(C50,B42,B43,B44)</f>
        <v>6</v>
      </c>
      <c r="C50" s="70">
        <v>1</v>
      </c>
      <c r="D50" s="69" t="str">
        <f>CHOOSE(C51,Z6,AB6,AD6,AF6)</f>
        <v>Less than 1 year</v>
      </c>
      <c r="E50" s="62">
        <f>CHOOSE(C51,AA6,AC6,AE6,AG6)</f>
        <v>0.01</v>
      </c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2:53">
      <c r="B51" s="20">
        <f>CHOOSE(C51,B45,B46,B47,B48)</f>
        <v>7</v>
      </c>
      <c r="C51" s="70">
        <v>2</v>
      </c>
      <c r="D51" s="69" t="str">
        <f>CHOOSE(C51,Z7,AB7,AD7,AF7)</f>
        <v>1 to 3 years</v>
      </c>
      <c r="E51" s="62">
        <f>CHOOSE(C51,AA7,AC7,AE7,AG7)</f>
        <v>0.14000000000000001</v>
      </c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2:53">
      <c r="B52" s="20"/>
      <c r="C52" s="70" t="str">
        <f>CHOOSE(C50,C42,C43,C44)</f>
        <v>Age Group</v>
      </c>
      <c r="D52" s="69" t="str">
        <f>CHOOSE(C51,Z8,AB8,AD8,AF8)</f>
        <v>4 to 5 years</v>
      </c>
      <c r="E52" s="62">
        <f>CHOOSE(C51,AA8,AC8,AE8,AG8)</f>
        <v>0.11</v>
      </c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2:53">
      <c r="B53" s="20"/>
      <c r="C53" s="70" t="str">
        <f>CHOOSE(C51,C45,C46,C47,C48)</f>
        <v>Federal Government Tenure</v>
      </c>
      <c r="D53" s="69" t="str">
        <f>CHOOSE(C51,Z9,AB9,AD9,AF9)</f>
        <v>6 to 10 years</v>
      </c>
      <c r="E53" s="62">
        <f>CHOOSE(C51,AA9,AC9,AE9,AG9)</f>
        <v>0.2</v>
      </c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2:53">
      <c r="B54" s="20"/>
      <c r="C54" s="70"/>
      <c r="D54" s="69" t="str">
        <f>CHOOSE(C51,Z10,AB10,AD10,AF10)</f>
        <v>11 to 14 years</v>
      </c>
      <c r="E54" s="62">
        <f>CHOOSE(C51,AA10,AC10,AE10,AG10)</f>
        <v>0.17</v>
      </c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2:53">
      <c r="B55" s="20"/>
      <c r="C55" s="70"/>
      <c r="D55" s="69" t="str">
        <f>CHOOSE(C51,Z11,AB11,AD11,AF11)</f>
        <v>15 to 20 years</v>
      </c>
      <c r="E55" s="62">
        <f>CHOOSE(C51,AA11,AC11,AE11,AG11)</f>
        <v>0.16</v>
      </c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2:53">
      <c r="B56" s="20"/>
      <c r="C56" s="69"/>
      <c r="D56" s="69" t="str">
        <f>CHOOSE(C51,Z12,AB12,AD12,AF12)</f>
        <v>More than 20 years</v>
      </c>
      <c r="E56" s="62">
        <f>CHOOSE(C51,AA12,AC12,AE12,AG12)</f>
        <v>0.2</v>
      </c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2:53">
      <c r="B57" s="20"/>
      <c r="C57" s="69" t="s">
        <v>92</v>
      </c>
      <c r="D57" s="69"/>
      <c r="E57" s="11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2:53">
      <c r="B58" s="20"/>
      <c r="C58" s="69" t="s">
        <v>93</v>
      </c>
      <c r="D58" s="69"/>
      <c r="E58" s="6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2:53">
      <c r="B59" s="20"/>
      <c r="C59" s="70" t="s">
        <v>112</v>
      </c>
      <c r="D59" s="69"/>
      <c r="E59" s="6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2:53">
      <c r="B60" s="20"/>
      <c r="C60" s="70" t="s">
        <v>145</v>
      </c>
      <c r="D60" s="69"/>
      <c r="E60" s="69"/>
    </row>
    <row r="61" spans="2:53">
      <c r="B61" s="20"/>
      <c r="C61" s="69" t="s">
        <v>146</v>
      </c>
      <c r="D61" s="69"/>
      <c r="E61" s="69"/>
    </row>
    <row r="62" spans="2:53">
      <c r="B62" s="20"/>
      <c r="C62" s="69" t="s">
        <v>113</v>
      </c>
      <c r="D62" s="69"/>
      <c r="E62" s="69"/>
    </row>
    <row r="63" spans="2:53">
      <c r="B63" s="20"/>
      <c r="C63" s="69" t="s">
        <v>114</v>
      </c>
      <c r="D63" s="71"/>
      <c r="E63" s="71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6">
      <iconSet iconSet="3Arrows">
        <cfvo type="percent" val="0"/>
        <cfvo type="percent" val="$C$51" gte="0"/>
        <cfvo type="percent" val="$C$51" gte="0"/>
      </iconSet>
    </cfRule>
  </conditionalFormatting>
  <pageMargins left="0.7" right="0.7" top="0.75" bottom="0.75" header="0.3" footer="0.3"/>
  <pageSetup scale="80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83" r:id="rId3" name="List Box 11">
              <controlPr defaultSize="0" autoLine="0" autoPict="0">
                <anchor>
                  <from>
                    <xdr:col>9</xdr:col>
                    <xdr:colOff>863600</xdr:colOff>
                    <xdr:row>19</xdr:row>
                    <xdr:rowOff>101600</xdr:rowOff>
                  </from>
                  <to>
                    <xdr:col>11</xdr:col>
                    <xdr:colOff>368300</xdr:colOff>
                    <xdr:row>22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4287" r:id="rId4" name="List Box 15">
              <controlPr defaultSize="0" autoLine="0" autoPict="0">
                <anchor>
                  <from>
                    <xdr:col>2</xdr:col>
                    <xdr:colOff>101600</xdr:colOff>
                    <xdr:row>19</xdr:row>
                    <xdr:rowOff>101600</xdr:rowOff>
                  </from>
                  <to>
                    <xdr:col>4</xdr:col>
                    <xdr:colOff>495300</xdr:colOff>
                    <xdr:row>22</xdr:row>
                    <xdr:rowOff>50800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rgb="FFB9C4DB"/>
    <pageSetUpPr autoPageBreaks="0"/>
  </sheetPr>
  <dimension ref="A1:BW229"/>
  <sheetViews>
    <sheetView showGridLines="0" showRowColHeaders="0" topLeftCell="A10" workbookViewId="0">
      <selection activeCell="S24" sqref="S24"/>
    </sheetView>
  </sheetViews>
  <sheetFormatPr baseColWidth="10" defaultColWidth="8.83203125" defaultRowHeight="12" x14ac:dyDescent="0"/>
  <cols>
    <col min="1" max="1" width="3" style="73" customWidth="1"/>
    <col min="2" max="2" width="1.6640625" style="73" customWidth="1"/>
    <col min="3" max="3" width="3" style="73" customWidth="1"/>
    <col min="4" max="4" width="8.83203125" style="73"/>
    <col min="5" max="5" width="11.1640625" style="73" customWidth="1"/>
    <col min="6" max="6" width="11.5" style="73" customWidth="1"/>
    <col min="7" max="7" width="12" style="73" customWidth="1"/>
    <col min="8" max="8" width="7.83203125" style="73" customWidth="1"/>
    <col min="9" max="9" width="9.1640625" style="73" customWidth="1"/>
    <col min="10" max="10" width="16.5" style="73" customWidth="1"/>
    <col min="11" max="11" width="9.5" style="73" customWidth="1"/>
    <col min="12" max="12" width="12" style="73" customWidth="1"/>
    <col min="13" max="13" width="7.83203125" style="73" customWidth="1"/>
    <col min="14" max="16" width="8.83203125" style="73"/>
    <col min="17" max="17" width="10.33203125" style="73" customWidth="1"/>
    <col min="18" max="19" width="2.6640625" style="73" customWidth="1"/>
    <col min="20" max="37" width="2.6640625" style="79" customWidth="1"/>
    <col min="38" max="38" width="2.6640625" style="74" customWidth="1"/>
    <col min="39" max="39" width="2.6640625" style="75" customWidth="1"/>
    <col min="40" max="56" width="2.6640625" style="74" customWidth="1"/>
    <col min="57" max="62" width="2.6640625" style="99" customWidth="1"/>
    <col min="63" max="76" width="2.6640625" style="73" customWidth="1"/>
    <col min="77" max="16384" width="8.83203125" style="73"/>
  </cols>
  <sheetData>
    <row r="1" spans="2:53" ht="15.75" customHeight="1" thickBot="1">
      <c r="S1" s="20"/>
      <c r="U1" s="74"/>
      <c r="V1" s="74"/>
      <c r="AC1" s="74"/>
      <c r="AD1" s="74"/>
      <c r="AE1" s="74"/>
      <c r="AF1" s="74"/>
      <c r="AG1" s="74"/>
      <c r="AH1" s="74"/>
      <c r="AI1" s="74"/>
      <c r="AJ1" s="75"/>
      <c r="AK1" s="75"/>
      <c r="AL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</row>
    <row r="2" spans="2:53" ht="15" customHeight="1"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8"/>
      <c r="S2" s="20"/>
      <c r="T2" s="20" t="s">
        <v>161</v>
      </c>
      <c r="U2" s="20" t="s">
        <v>191</v>
      </c>
      <c r="V2" s="20" t="s">
        <v>192</v>
      </c>
      <c r="W2" s="18" t="s">
        <v>193</v>
      </c>
      <c r="X2" s="18" t="s">
        <v>194</v>
      </c>
      <c r="Y2" s="18" t="s">
        <v>195</v>
      </c>
      <c r="Z2" s="18" t="s">
        <v>196</v>
      </c>
      <c r="AA2" s="105"/>
      <c r="AB2" s="105"/>
      <c r="AC2" s="105"/>
      <c r="AD2" s="105"/>
      <c r="AE2" s="105"/>
      <c r="AF2" s="105"/>
      <c r="AG2" s="20"/>
      <c r="AH2" s="20"/>
      <c r="AI2" s="20"/>
      <c r="AJ2" s="19"/>
      <c r="AK2" s="75"/>
      <c r="AL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</row>
    <row r="3" spans="2:53" ht="25.5" customHeight="1">
      <c r="B3" s="80"/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4"/>
      <c r="S3" s="20"/>
      <c r="T3" s="20" t="s">
        <v>173</v>
      </c>
      <c r="U3" s="106">
        <v>68</v>
      </c>
      <c r="V3" s="107">
        <v>2</v>
      </c>
      <c r="W3" s="107">
        <v>71</v>
      </c>
      <c r="X3" s="107">
        <v>0</v>
      </c>
      <c r="Y3" s="107">
        <v>71</v>
      </c>
      <c r="Z3" s="20">
        <v>0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74"/>
      <c r="AM3" s="74"/>
      <c r="AR3" s="75"/>
      <c r="AS3" s="75"/>
      <c r="AT3" s="75"/>
      <c r="AU3" s="75"/>
      <c r="AV3" s="75"/>
      <c r="AW3" s="75"/>
      <c r="AX3" s="75"/>
      <c r="AY3" s="75"/>
      <c r="AZ3" s="75"/>
      <c r="BA3" s="75"/>
    </row>
    <row r="4" spans="2:53" ht="12.75" customHeight="1">
      <c r="B4" s="80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4"/>
      <c r="S4" s="20"/>
      <c r="T4" s="8" t="s">
        <v>176</v>
      </c>
      <c r="U4" s="18" t="s">
        <v>197</v>
      </c>
      <c r="V4" s="18" t="s">
        <v>176</v>
      </c>
      <c r="W4" s="18" t="s">
        <v>198</v>
      </c>
      <c r="X4" s="18" t="s">
        <v>176</v>
      </c>
      <c r="Y4" s="18" t="s">
        <v>199</v>
      </c>
      <c r="Z4" s="18" t="s">
        <v>176</v>
      </c>
      <c r="AA4" s="18" t="s">
        <v>197</v>
      </c>
      <c r="AB4" s="18" t="s">
        <v>176</v>
      </c>
      <c r="AC4" s="18" t="s">
        <v>198</v>
      </c>
      <c r="AD4" s="18" t="s">
        <v>176</v>
      </c>
      <c r="AE4" s="18" t="s">
        <v>199</v>
      </c>
      <c r="AF4" s="18"/>
      <c r="AG4" s="18"/>
      <c r="AH4" s="18"/>
      <c r="AI4" s="18"/>
      <c r="AJ4" s="18"/>
      <c r="AK4" s="74"/>
      <c r="AM4" s="74"/>
      <c r="AR4" s="75"/>
      <c r="AS4" s="75"/>
      <c r="AT4" s="75"/>
      <c r="AU4" s="75"/>
      <c r="AV4" s="75"/>
      <c r="AW4" s="75"/>
      <c r="AX4" s="75"/>
      <c r="AY4" s="75"/>
      <c r="AZ4" s="75"/>
      <c r="BA4" s="75"/>
    </row>
    <row r="5" spans="2:53" ht="12.75" customHeight="1">
      <c r="B5" s="80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4"/>
      <c r="S5" s="20"/>
      <c r="T5" s="8">
        <v>19</v>
      </c>
      <c r="U5" s="108">
        <v>9</v>
      </c>
      <c r="V5" s="8">
        <v>30</v>
      </c>
      <c r="W5" s="108">
        <v>16</v>
      </c>
      <c r="X5" s="8">
        <v>30</v>
      </c>
      <c r="Y5" s="108">
        <v>21</v>
      </c>
      <c r="Z5" s="8">
        <v>21</v>
      </c>
      <c r="AA5" s="108">
        <v>-3</v>
      </c>
      <c r="AB5" s="8"/>
      <c r="AC5" s="108"/>
      <c r="AD5" s="18"/>
      <c r="AE5" s="108"/>
      <c r="AF5" s="18"/>
      <c r="AG5" s="18"/>
      <c r="AH5" s="18"/>
      <c r="AI5" s="18"/>
      <c r="AJ5" s="18"/>
      <c r="AK5" s="74"/>
      <c r="AM5" s="74"/>
      <c r="AR5" s="75"/>
      <c r="AS5" s="75"/>
      <c r="AT5" s="75"/>
      <c r="AU5" s="75"/>
      <c r="AV5" s="75"/>
      <c r="AW5" s="75"/>
      <c r="AX5" s="75"/>
      <c r="AY5" s="75"/>
      <c r="AZ5" s="75"/>
      <c r="BA5" s="75"/>
    </row>
    <row r="6" spans="2:53" ht="12.75" customHeight="1">
      <c r="B6" s="80"/>
      <c r="C6" s="82"/>
      <c r="D6" s="82"/>
      <c r="E6" s="82"/>
      <c r="F6" s="82"/>
      <c r="G6" s="82"/>
      <c r="H6" s="82"/>
      <c r="I6" s="82"/>
      <c r="J6" s="85"/>
      <c r="K6" s="82"/>
      <c r="L6" s="82"/>
      <c r="M6" s="82"/>
      <c r="N6" s="82"/>
      <c r="O6" s="82"/>
      <c r="P6" s="82"/>
      <c r="Q6" s="82"/>
      <c r="R6" s="84"/>
      <c r="S6" s="20"/>
      <c r="T6" s="8">
        <v>30</v>
      </c>
      <c r="U6" s="108">
        <v>9</v>
      </c>
      <c r="V6" s="8">
        <v>70</v>
      </c>
      <c r="W6" s="108">
        <v>15</v>
      </c>
      <c r="X6" s="8">
        <v>19</v>
      </c>
      <c r="Y6" s="108">
        <v>19</v>
      </c>
      <c r="Z6" s="8">
        <v>36</v>
      </c>
      <c r="AA6" s="108">
        <v>-3</v>
      </c>
      <c r="AB6" s="8"/>
      <c r="AC6" s="108"/>
      <c r="AD6" s="18"/>
      <c r="AE6" s="108"/>
      <c r="AF6" s="18"/>
      <c r="AG6" s="18"/>
      <c r="AH6" s="18"/>
      <c r="AI6" s="18"/>
      <c r="AJ6" s="18"/>
      <c r="AK6" s="74"/>
      <c r="AM6" s="74"/>
      <c r="AR6" s="75"/>
      <c r="AS6" s="75"/>
      <c r="AT6" s="75"/>
      <c r="AU6" s="75"/>
      <c r="AV6" s="75"/>
      <c r="AW6" s="75"/>
      <c r="AX6" s="75"/>
      <c r="AY6" s="75"/>
      <c r="AZ6" s="75"/>
      <c r="BA6" s="75"/>
    </row>
    <row r="7" spans="2:53" ht="18.75" customHeight="1">
      <c r="B7" s="80"/>
      <c r="C7" s="82"/>
      <c r="D7" s="86"/>
      <c r="E7" s="86"/>
      <c r="F7" s="87"/>
      <c r="G7" s="87"/>
      <c r="H7" s="189"/>
      <c r="I7" s="189"/>
      <c r="J7" s="82"/>
      <c r="K7" s="82"/>
      <c r="L7" s="82"/>
      <c r="M7" s="82"/>
      <c r="N7" s="82"/>
      <c r="O7" s="82"/>
      <c r="P7" s="82"/>
      <c r="Q7" s="82"/>
      <c r="R7" s="84"/>
      <c r="S7" s="20"/>
      <c r="T7" s="8">
        <v>55</v>
      </c>
      <c r="U7" s="108">
        <v>9</v>
      </c>
      <c r="V7" s="8">
        <v>19</v>
      </c>
      <c r="W7" s="108">
        <v>14</v>
      </c>
      <c r="X7" s="8">
        <v>71</v>
      </c>
      <c r="Y7" s="108">
        <v>19</v>
      </c>
      <c r="Z7" s="8"/>
      <c r="AA7" s="108"/>
      <c r="AB7" s="8"/>
      <c r="AC7" s="108"/>
      <c r="AD7" s="18"/>
      <c r="AE7" s="108"/>
      <c r="AF7" s="18"/>
      <c r="AG7" s="18"/>
      <c r="AH7" s="18"/>
      <c r="AI7" s="18"/>
      <c r="AJ7" s="18"/>
      <c r="AK7" s="74"/>
      <c r="AM7" s="74"/>
      <c r="AR7" s="75"/>
      <c r="AS7" s="75"/>
      <c r="AT7" s="75"/>
      <c r="AU7" s="75"/>
      <c r="AV7" s="75"/>
      <c r="AW7" s="75"/>
      <c r="AX7" s="75"/>
      <c r="AY7" s="75"/>
      <c r="AZ7" s="75"/>
      <c r="BA7" s="75"/>
    </row>
    <row r="8" spans="2:53" ht="16.5" customHeight="1">
      <c r="B8" s="80"/>
      <c r="C8" s="82"/>
      <c r="D8" s="1"/>
      <c r="E8" s="72"/>
      <c r="F8" s="6"/>
      <c r="G8" s="2"/>
      <c r="H8" s="187"/>
      <c r="I8" s="187"/>
      <c r="J8" s="82"/>
      <c r="K8" s="82"/>
      <c r="L8" s="82"/>
      <c r="M8" s="82"/>
      <c r="N8" s="82"/>
      <c r="O8" s="82"/>
      <c r="P8" s="82"/>
      <c r="Q8" s="82"/>
      <c r="R8" s="84"/>
      <c r="S8" s="20"/>
      <c r="T8" s="8">
        <v>15</v>
      </c>
      <c r="U8" s="108">
        <v>7</v>
      </c>
      <c r="V8" s="8">
        <v>66</v>
      </c>
      <c r="W8" s="108">
        <v>14</v>
      </c>
      <c r="X8" s="8">
        <v>15</v>
      </c>
      <c r="Y8" s="108">
        <v>17</v>
      </c>
      <c r="Z8" s="8"/>
      <c r="AA8" s="108"/>
      <c r="AB8" s="8"/>
      <c r="AC8" s="108"/>
      <c r="AD8" s="18"/>
      <c r="AE8" s="108"/>
      <c r="AF8" s="108"/>
      <c r="AG8" s="18"/>
      <c r="AH8" s="108"/>
      <c r="AI8" s="18"/>
      <c r="AJ8" s="18"/>
      <c r="AK8" s="74"/>
      <c r="AM8" s="74"/>
      <c r="AR8" s="75"/>
      <c r="AS8" s="75"/>
      <c r="AT8" s="75"/>
      <c r="AU8" s="75"/>
      <c r="AV8" s="75"/>
      <c r="AW8" s="75"/>
      <c r="AX8" s="75"/>
      <c r="AY8" s="75"/>
      <c r="AZ8" s="75"/>
      <c r="BA8" s="75"/>
    </row>
    <row r="9" spans="2:53" ht="16.5" customHeight="1">
      <c r="B9" s="80"/>
      <c r="C9" s="82"/>
      <c r="D9" s="1"/>
      <c r="E9" s="72"/>
      <c r="F9" s="5"/>
      <c r="G9" s="2"/>
      <c r="H9" s="187"/>
      <c r="I9" s="187"/>
      <c r="J9" s="82"/>
      <c r="K9" s="82"/>
      <c r="L9" s="82"/>
      <c r="M9" s="82"/>
      <c r="N9" s="82"/>
      <c r="O9" s="82"/>
      <c r="P9" s="82"/>
      <c r="Q9" s="82"/>
      <c r="R9" s="84"/>
      <c r="S9" s="20"/>
      <c r="T9" s="8">
        <v>41</v>
      </c>
      <c r="U9" s="108">
        <v>7</v>
      </c>
      <c r="V9" s="8">
        <v>71</v>
      </c>
      <c r="W9" s="108">
        <v>14</v>
      </c>
      <c r="X9" s="8">
        <v>31</v>
      </c>
      <c r="Y9" s="108">
        <v>17</v>
      </c>
      <c r="Z9" s="8"/>
      <c r="AA9" s="108"/>
      <c r="AB9" s="8"/>
      <c r="AC9" s="108"/>
      <c r="AD9" s="18"/>
      <c r="AE9" s="108"/>
      <c r="AF9" s="18"/>
      <c r="AG9" s="18"/>
      <c r="AH9" s="18"/>
      <c r="AI9" s="18"/>
      <c r="AJ9" s="18"/>
      <c r="AK9" s="109"/>
      <c r="AL9" s="109"/>
      <c r="AM9" s="109"/>
      <c r="AN9" s="109"/>
      <c r="AR9" s="75"/>
      <c r="AS9" s="75"/>
      <c r="AT9" s="75"/>
      <c r="AU9" s="75"/>
      <c r="AV9" s="75"/>
      <c r="AW9" s="75"/>
      <c r="AX9" s="75"/>
      <c r="AY9" s="75"/>
      <c r="AZ9" s="75"/>
      <c r="BA9" s="75"/>
    </row>
    <row r="10" spans="2:53" ht="16.5" customHeight="1">
      <c r="B10" s="80"/>
      <c r="C10" s="82"/>
      <c r="D10" s="72"/>
      <c r="E10" s="72"/>
      <c r="F10" s="5"/>
      <c r="G10" s="2"/>
      <c r="H10" s="187"/>
      <c r="I10" s="187"/>
      <c r="J10" s="82"/>
      <c r="K10" s="82"/>
      <c r="L10" s="82"/>
      <c r="M10" s="88"/>
      <c r="N10" s="82"/>
      <c r="O10" s="82"/>
      <c r="P10" s="82"/>
      <c r="Q10" s="82"/>
      <c r="R10" s="84"/>
      <c r="S10" s="20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32"/>
      <c r="AG10" s="18"/>
      <c r="AH10" s="18"/>
      <c r="AI10" s="18"/>
      <c r="AJ10" s="18"/>
      <c r="AK10" s="109"/>
      <c r="AL10" s="109"/>
      <c r="AM10" s="109"/>
      <c r="AN10" s="109"/>
      <c r="AR10" s="75"/>
      <c r="AS10" s="75"/>
      <c r="AT10" s="75"/>
      <c r="AU10" s="75"/>
      <c r="AV10" s="75"/>
      <c r="AW10" s="75"/>
      <c r="AX10" s="75"/>
      <c r="AY10" s="75"/>
      <c r="AZ10" s="75"/>
      <c r="BA10" s="75"/>
    </row>
    <row r="11" spans="2:53" ht="16.5" customHeight="1">
      <c r="B11" s="80"/>
      <c r="C11" s="82"/>
      <c r="D11" s="72"/>
      <c r="E11" s="72"/>
      <c r="F11" s="5"/>
      <c r="G11" s="2"/>
      <c r="H11" s="187"/>
      <c r="I11" s="187"/>
      <c r="J11" s="82"/>
      <c r="K11" s="82"/>
      <c r="L11" s="82"/>
      <c r="M11" s="82"/>
      <c r="N11" s="82"/>
      <c r="O11" s="82"/>
      <c r="P11" s="82"/>
      <c r="Q11" s="82"/>
      <c r="R11" s="84"/>
      <c r="S11" s="20"/>
      <c r="T11" s="8" t="s">
        <v>107</v>
      </c>
      <c r="U11" s="8">
        <v>1</v>
      </c>
      <c r="V11" s="8" t="str">
        <f>CHOOSE(U11, W33, W34,W35, W36, W37, W38)</f>
        <v>Largest Increases in Percent Positive since 2016</v>
      </c>
      <c r="W11" s="8">
        <f>CHOOSE(U11, T5,V5,X5,Z5,AB5,AD5)</f>
        <v>19</v>
      </c>
      <c r="X11" s="108">
        <f>CHOOSE(U11,U5,W5,Y5, AA5,AC5,AE5)</f>
        <v>9</v>
      </c>
      <c r="Y11" s="8">
        <f>CHOOSE(U11, T6,V6,X6,Z6,AB6,AD6)</f>
        <v>30</v>
      </c>
      <c r="Z11" s="108">
        <f>CHOOSE(U11, U6,W6,Y6,AA6,AC6,AE6)</f>
        <v>9</v>
      </c>
      <c r="AA11" s="8">
        <f>CHOOSE(U11, T7, V7, X7,Z7,AB7,AD7)</f>
        <v>55</v>
      </c>
      <c r="AB11" s="108">
        <f>CHOOSE(U11, U7,W7,Y7,AA7,AC7,AE7)</f>
        <v>9</v>
      </c>
      <c r="AC11" s="8">
        <f>CHOOSE(U11, T8,V8,X8,Z8,AB8,AD8)</f>
        <v>15</v>
      </c>
      <c r="AD11" s="108">
        <f>CHOOSE(U11, U8,W8,Y8,AA8,AC8,AE8)</f>
        <v>7</v>
      </c>
      <c r="AE11" s="8">
        <f>CHOOSE(U11, T9,V9,X9,Z9,AB9,AD9)</f>
        <v>41</v>
      </c>
      <c r="AF11" s="108">
        <f>CHOOSE(U11, U9,W9,Y9,AA9,AC9,AE9)</f>
        <v>7</v>
      </c>
      <c r="AG11" s="18"/>
      <c r="AH11" s="18"/>
      <c r="AI11" s="18"/>
      <c r="AJ11" s="18"/>
      <c r="AK11" s="109"/>
      <c r="AL11" s="109"/>
      <c r="AM11" s="109"/>
      <c r="AN11" s="109"/>
      <c r="AR11" s="75"/>
      <c r="AS11" s="75"/>
      <c r="AT11" s="75"/>
      <c r="AU11" s="75"/>
      <c r="AV11" s="75"/>
      <c r="AW11" s="75"/>
      <c r="AX11" s="75"/>
      <c r="AY11" s="75"/>
      <c r="AZ11" s="75"/>
      <c r="BA11" s="75"/>
    </row>
    <row r="12" spans="2:53" ht="16.5" customHeight="1">
      <c r="B12" s="80"/>
      <c r="C12" s="82"/>
      <c r="D12" s="72"/>
      <c r="E12" s="72"/>
      <c r="F12" s="5"/>
      <c r="G12" s="2"/>
      <c r="H12" s="187"/>
      <c r="I12" s="187"/>
      <c r="J12" s="82"/>
      <c r="K12" s="82"/>
      <c r="L12" s="82"/>
      <c r="M12" s="82"/>
      <c r="N12" s="82"/>
      <c r="O12" s="82"/>
      <c r="P12" s="82"/>
      <c r="Q12" s="82"/>
      <c r="R12" s="84"/>
      <c r="S12" s="20"/>
      <c r="T12" s="8" t="s">
        <v>108</v>
      </c>
      <c r="U12" s="8">
        <v>4</v>
      </c>
      <c r="V12" s="8" t="str">
        <f>CHOOSE(U12, W33, W34, W35, W36, W37, W38)</f>
        <v>Largest Decreases in Percent Positive since 2016</v>
      </c>
      <c r="W12" s="8">
        <f>CHOOSE(U12, T5,V5,X5,Z5,AB5,AD5)</f>
        <v>21</v>
      </c>
      <c r="X12" s="108">
        <f>CHOOSE(U12,U5,W5,Y5, AA5,AC5,AE5)</f>
        <v>-3</v>
      </c>
      <c r="Y12" s="8">
        <f>CHOOSE(U12, T6,V6,X6,Z6,AB6,AD6)</f>
        <v>36</v>
      </c>
      <c r="Z12" s="108">
        <f>CHOOSE(U12,U6,W6,Y6,AA6,AC6,AE6)</f>
        <v>-3</v>
      </c>
      <c r="AA12" s="8">
        <f>CHOOSE(U12, T7,V7,X7,Z7,AB7,AD7)</f>
        <v>0</v>
      </c>
      <c r="AB12" s="108">
        <f>CHOOSE(U12, U7,W7,Y7,AA7,AC7,AE7)</f>
        <v>0</v>
      </c>
      <c r="AC12" s="8">
        <f>CHOOSE(U12,T8,V8,X8, Z8,AB8,AD8)</f>
        <v>0</v>
      </c>
      <c r="AD12" s="108">
        <f>CHOOSE(U12, U8,W8,Y8,AA8,AC8,AE8)</f>
        <v>0</v>
      </c>
      <c r="AE12" s="8">
        <f>CHOOSE(U12, T9,V9,X9,Z9,AB9,AD9)</f>
        <v>0</v>
      </c>
      <c r="AF12" s="108">
        <f>CHOOSE(U12, U9,W9,Y9,AA9,AC9,AE9)</f>
        <v>0</v>
      </c>
      <c r="AG12" s="20"/>
      <c r="AH12" s="20"/>
      <c r="AI12" s="18"/>
      <c r="AJ12" s="37"/>
      <c r="AK12" s="109"/>
      <c r="AL12" s="109"/>
      <c r="AM12" s="109"/>
      <c r="AN12" s="109"/>
      <c r="AR12" s="75"/>
      <c r="AS12" s="75"/>
      <c r="AT12" s="75"/>
      <c r="AU12" s="75"/>
      <c r="AV12" s="75"/>
      <c r="AW12" s="75"/>
      <c r="AX12" s="75"/>
      <c r="AY12" s="75"/>
      <c r="AZ12" s="75"/>
      <c r="BA12" s="75"/>
    </row>
    <row r="13" spans="2:53" ht="16.5" customHeight="1">
      <c r="B13" s="80"/>
      <c r="C13" s="82"/>
      <c r="D13" s="183"/>
      <c r="E13" s="183"/>
      <c r="F13" s="3"/>
      <c r="G13" s="4"/>
      <c r="H13" s="184"/>
      <c r="I13" s="184"/>
      <c r="J13" s="82"/>
      <c r="K13" s="82"/>
      <c r="L13" s="82"/>
      <c r="M13" s="82"/>
      <c r="N13" s="82"/>
      <c r="O13" s="82"/>
      <c r="P13" s="82"/>
      <c r="Q13" s="82"/>
      <c r="R13" s="84"/>
      <c r="S13" s="20"/>
      <c r="T13" s="8"/>
      <c r="U13" s="36"/>
      <c r="V13" s="8" t="s">
        <v>107</v>
      </c>
      <c r="W13" s="36" t="str">
        <f>IF(W11=0,"",CONCATENATE("Q"&amp;W11))</f>
        <v>Q19</v>
      </c>
      <c r="X13" s="12" t="str">
        <f>IF(W11=0,IF(AND(U31&lt;5, U31&lt;&gt;0),"","No trending data available"),VLOOKUP(W11,B43:C126,2,FALSE))</f>
        <v>In my most recent performance appraisal, I understood what I had to do to be rated at different performance levels.</v>
      </c>
      <c r="Y13" s="36" t="str">
        <f>IF(Y11=0,"",CONCATENATE("Q"&amp;Y11))</f>
        <v>Q30</v>
      </c>
      <c r="Z13" s="12" t="str">
        <f>IF(Y11=0,IF(AND(U31&lt;5, U31&lt;&gt;0),"","No trending data available"),VLOOKUP(Y11,B43:C126,2,FALSE))</f>
        <v>Employees have a feeling of personal empowerment with respect to work processes.</v>
      </c>
      <c r="AA13" s="36" t="str">
        <f>IF(AA11=0,"",CONCATENATE("Q"&amp;AA11))</f>
        <v>Q55</v>
      </c>
      <c r="AB13" s="12" t="str">
        <f>IF(AA11=0,IF(AND(U31&lt;5, U31&lt;&gt;0),"","No trending data available"),VLOOKUP(AA11,B43:C126,2,FALSE))</f>
        <v>Supervisors work well with employees of different backgrounds.</v>
      </c>
      <c r="AC13" s="36" t="str">
        <f>IF(AC11=0,"",CONCATENATE("Q"&amp;AC11))</f>
        <v>Q15</v>
      </c>
      <c r="AD13" s="12" t="str">
        <f>IF(AC11=0,IF(AND(U31&lt;5, U31&lt;&gt;0),"","No trending data available"),VLOOKUP(AC11,B43:C126,2,FALSE))</f>
        <v>My performance appraisal is a fair reflection of my performance.</v>
      </c>
      <c r="AE13" s="36" t="str">
        <f>IF(AE11=0,"",CONCATENATE("Q"&amp;AE11))</f>
        <v>Q41</v>
      </c>
      <c r="AF13" s="12" t="str">
        <f>IF(AE11=0,IF(AND(U31&lt;5, U31&lt;&gt;0),"","No trending data available"),VLOOKUP(AE11,B43:C126,2,FALSE))</f>
        <v>I believe the results of this survey will be used to make my agency a better place to work.</v>
      </c>
      <c r="AG13" s="20"/>
      <c r="AH13" s="20"/>
      <c r="AI13" s="18"/>
      <c r="AJ13" s="37"/>
      <c r="AK13" s="109"/>
      <c r="AL13" s="109"/>
      <c r="AM13" s="109"/>
      <c r="AN13" s="109"/>
      <c r="AR13" s="75"/>
      <c r="AS13" s="75"/>
      <c r="AT13" s="75"/>
      <c r="AU13" s="75"/>
      <c r="AV13" s="75"/>
      <c r="AW13" s="75"/>
      <c r="AX13" s="75"/>
      <c r="AY13" s="75"/>
      <c r="AZ13" s="75"/>
      <c r="BA13" s="75"/>
    </row>
    <row r="14" spans="2:53" ht="13.5" customHeight="1">
      <c r="B14" s="80"/>
      <c r="C14" s="82"/>
      <c r="D14" s="89"/>
      <c r="E14" s="89"/>
      <c r="F14" s="89"/>
      <c r="G14" s="89"/>
      <c r="H14" s="89"/>
      <c r="I14" s="89"/>
      <c r="J14" s="82"/>
      <c r="K14" s="82"/>
      <c r="L14" s="90"/>
      <c r="M14" s="82"/>
      <c r="N14" s="82"/>
      <c r="O14" s="82"/>
      <c r="P14" s="82"/>
      <c r="Q14" s="82"/>
      <c r="R14" s="84"/>
      <c r="S14" s="20"/>
      <c r="T14" s="8"/>
      <c r="U14" s="36"/>
      <c r="V14" s="8" t="s">
        <v>108</v>
      </c>
      <c r="W14" s="36" t="str">
        <f>IF(W12=0,"",CONCATENATE("Q"&amp;W12))</f>
        <v>Q21</v>
      </c>
      <c r="X14" s="12" t="str">
        <f>IF(W12=0,IF(AND(U32&lt;5, U32&lt;&gt;0),"","No trending data available"),VLOOKUP(W12,B43:C126,2,FALSE))</f>
        <v>My work unit is able to recruit people with the right skills.</v>
      </c>
      <c r="Y14" s="36" t="str">
        <f>IF(Y12=0,"",CONCATENATE("Q"&amp;Y12))</f>
        <v>Q36</v>
      </c>
      <c r="Z14" s="12" t="str">
        <f>IF(Y12=0,IF(AND(U32&lt;5, U32&lt;&gt;0),"","No trending data available"),VLOOKUP(Y12,B43:C126,2,FALSE))</f>
        <v>My organization has prepared employees for potential security threats.</v>
      </c>
      <c r="AA14" s="36" t="str">
        <f>IF(AA12=0,"",CONCATENATE("Q"&amp;AA12))</f>
        <v/>
      </c>
      <c r="AB14" s="12" t="str">
        <f>IF(AA12=0,IF(AND(U32&lt;5, U32&lt;&gt;0),"","No trending data available"),VLOOKUP(AA12,B43:C126,2,FALSE))</f>
        <v/>
      </c>
      <c r="AC14" s="36" t="str">
        <f>IF(AC12=0,"",CONCATENATE("Q"&amp;AC12))</f>
        <v/>
      </c>
      <c r="AD14" s="12" t="str">
        <f>IF(AC12=0,IF(AND(U32&lt;5, U32&lt;&gt;0),"","No trending data available"),VLOOKUP(AC12,B43:C126,2,FALSE))</f>
        <v/>
      </c>
      <c r="AE14" s="36" t="str">
        <f>IF(AE12=0,"",CONCATENATE("Q"&amp;AE12))</f>
        <v/>
      </c>
      <c r="AF14" s="12" t="str">
        <f>IF(AE12=0,IF(AND(U32&lt;5, U32&lt;&gt;0),"","No trending data available"),VLOOKUP(AE12,B43:C126,2,FALSE))</f>
        <v/>
      </c>
      <c r="AG14" s="18"/>
      <c r="AH14" s="18"/>
      <c r="AI14" s="18"/>
      <c r="AJ14" s="40"/>
      <c r="AK14" s="110"/>
      <c r="AL14" s="110"/>
      <c r="AM14" s="110"/>
      <c r="AN14" s="110"/>
      <c r="AR14" s="75"/>
      <c r="AS14" s="75"/>
      <c r="AT14" s="75"/>
      <c r="AU14" s="75"/>
      <c r="AV14" s="75"/>
      <c r="AW14" s="75"/>
      <c r="AX14" s="75"/>
      <c r="AY14" s="75"/>
      <c r="AZ14" s="75"/>
      <c r="BA14" s="75"/>
    </row>
    <row r="15" spans="2:53" ht="12.75" customHeight="1">
      <c r="B15" s="80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4"/>
      <c r="S15" s="20"/>
      <c r="T15" s="18"/>
      <c r="U15" s="64"/>
      <c r="V15" s="8"/>
      <c r="W15" s="18"/>
      <c r="X15" s="18"/>
      <c r="Y15" s="18"/>
      <c r="Z15" s="18"/>
      <c r="AA15" s="20"/>
      <c r="AB15" s="62"/>
      <c r="AC15" s="37"/>
      <c r="AD15" s="62"/>
      <c r="AE15" s="61"/>
      <c r="AF15" s="20"/>
      <c r="AG15" s="18"/>
      <c r="AH15" s="18"/>
      <c r="AI15" s="20"/>
      <c r="AJ15" s="20"/>
      <c r="AK15" s="74"/>
      <c r="AM15" s="74"/>
      <c r="AR15" s="75"/>
      <c r="AS15" s="75"/>
      <c r="AT15" s="75"/>
      <c r="AU15" s="75"/>
      <c r="AV15" s="75"/>
      <c r="AW15" s="75"/>
      <c r="AX15" s="75"/>
      <c r="AY15" s="75"/>
      <c r="AZ15" s="75"/>
      <c r="BA15" s="75"/>
    </row>
    <row r="16" spans="2:53" ht="13.5" customHeight="1">
      <c r="B16" s="80"/>
      <c r="C16" s="82"/>
      <c r="D16" s="190">
        <f>U31</f>
        <v>68</v>
      </c>
      <c r="E16" s="91"/>
      <c r="F16" s="92"/>
      <c r="G16" s="92"/>
      <c r="H16" s="82"/>
      <c r="I16" s="91"/>
      <c r="J16" s="91"/>
      <c r="K16" s="92"/>
      <c r="L16" s="92"/>
      <c r="M16" s="82"/>
      <c r="N16" s="82"/>
      <c r="O16" s="82"/>
      <c r="P16" s="82"/>
      <c r="Q16" s="82"/>
      <c r="R16" s="84"/>
      <c r="S16" s="20"/>
      <c r="T16" s="18"/>
      <c r="U16" s="64"/>
      <c r="V16" s="62" t="s">
        <v>107</v>
      </c>
      <c r="W16" s="61">
        <f>IF(W11=0, "",IF(VLOOKUP(W11, B43:G126, 3,FALSE) &lt;&gt; "", VLOOKUP(W11, B43:G126, 3,FALSE),  "--"))</f>
        <v>0.46</v>
      </c>
      <c r="X16" s="61">
        <f>IF(W11=0, "",IF(VLOOKUP(W11, B43:G126, 4,FALSE) &lt;&gt; "", VLOOKUP(W11, B43:G126, 4,FALSE),  "--"))</f>
        <v>0.51</v>
      </c>
      <c r="Y16" s="61">
        <f>IF(W11=0, "",IF(VLOOKUP(W11, B43:G126, 5,FALSE) &lt;&gt; "", VLOOKUP(W11, B43:G126, 5,FALSE),  "--"))</f>
        <v>0.56000000000000005</v>
      </c>
      <c r="Z16" s="61">
        <f>IF(W11=0, "",IF(VLOOKUP(W11, B43:G126,6,FALSE) &lt;&gt; "", VLOOKUP(W11, B43:G126, 6,FALSE),  "--"))</f>
        <v>0.65</v>
      </c>
      <c r="AA16" s="111">
        <f>IF(OR(U11 = 3, U11=6),"", W16)</f>
        <v>0.46</v>
      </c>
      <c r="AB16" s="111">
        <f>IF(OR(U11 = 2, U11=5),"", X16)</f>
        <v>0.51</v>
      </c>
      <c r="AC16" s="111" t="str">
        <f>IF(OR(U11 = 1, U11=4),"", Y16)</f>
        <v/>
      </c>
      <c r="AD16" s="111"/>
      <c r="AE16" s="112" t="str">
        <f>IF(OR(U11 = 3, U11=6),W16, "")</f>
        <v/>
      </c>
      <c r="AF16" s="112" t="str">
        <f>IF(OR(U11 = 2, U11=5),X16, "")</f>
        <v/>
      </c>
      <c r="AG16" s="112">
        <f>IF(OR(U11 = 1, U11=4),Y16, "")</f>
        <v>0.56000000000000005</v>
      </c>
      <c r="AH16" s="112"/>
      <c r="AI16" s="112" t="str">
        <f t="shared" ref="AI16:AJ16" si="0">IF(Y11=1,AA16, "")</f>
        <v/>
      </c>
      <c r="AJ16" s="112" t="str">
        <f t="shared" si="0"/>
        <v/>
      </c>
      <c r="AK16" s="113"/>
      <c r="AL16" s="113"/>
      <c r="AM16" s="74"/>
      <c r="AR16" s="75"/>
      <c r="AS16" s="75"/>
      <c r="AT16" s="75"/>
      <c r="AU16" s="75"/>
      <c r="AV16" s="75"/>
      <c r="AW16" s="75"/>
      <c r="AX16" s="75"/>
      <c r="AY16" s="75"/>
      <c r="AZ16" s="75"/>
      <c r="BA16" s="75"/>
    </row>
    <row r="17" spans="2:53" ht="12.75" customHeight="1">
      <c r="B17" s="80"/>
      <c r="C17" s="82"/>
      <c r="D17" s="191"/>
      <c r="E17" s="93"/>
      <c r="F17" s="94"/>
      <c r="G17" s="95"/>
      <c r="H17" s="82"/>
      <c r="I17" s="93"/>
      <c r="J17" s="93"/>
      <c r="K17" s="94"/>
      <c r="L17" s="95"/>
      <c r="M17" s="82"/>
      <c r="N17" s="82"/>
      <c r="O17" s="82"/>
      <c r="P17" s="82"/>
      <c r="Q17" s="82"/>
      <c r="R17" s="84"/>
      <c r="S17" s="20"/>
      <c r="T17" s="20"/>
      <c r="U17" s="64"/>
      <c r="V17" s="18"/>
      <c r="W17" s="61">
        <f>IF(Y11=0, "",IF(VLOOKUP(Y11, B43:G126, 3,FALSE) &lt;&gt; "", VLOOKUP(Y11, B43:G126, 3,FALSE),  "--"))</f>
        <v>0.39</v>
      </c>
      <c r="X17" s="61">
        <f>IF(Y11=0, "",IF(VLOOKUP(Y11, B43:G126, 4,FALSE) &lt;&gt; "", VLOOKUP(Y11, B43:G126, 4,FALSE),  "--"))</f>
        <v>0.44</v>
      </c>
      <c r="Y17" s="61">
        <f>IF(Y11=0, "",IF(VLOOKUP(Y11, B43:G126, 5,FALSE) &lt;&gt; "", VLOOKUP(Y11, B43:G126,5,FALSE), "--"))</f>
        <v>0.51</v>
      </c>
      <c r="Z17" s="61">
        <f>IF(Y11=0, "",IF(VLOOKUP(Y11, B43:G126, 6,FALSE) &lt;&gt; "", VLOOKUP(Y11, B43:G126, 6,FALSE),  "--"))</f>
        <v>0.6</v>
      </c>
      <c r="AA17" s="111">
        <f>IF(OR(U11 = 3, U11=6),"", W17)</f>
        <v>0.39</v>
      </c>
      <c r="AB17" s="111">
        <f>IF(OR(U11 = 2, U11=5),"", X17)</f>
        <v>0.44</v>
      </c>
      <c r="AC17" s="111" t="str">
        <f>IF(OR(U11 = 1, U11=4),"", Y17)</f>
        <v/>
      </c>
      <c r="AD17" s="62"/>
      <c r="AE17" s="112" t="str">
        <f>IF(OR(U11 = 3, U11=6),W17, "")</f>
        <v/>
      </c>
      <c r="AF17" s="112" t="str">
        <f>IF(OR(U11 = 2, U11=5),X17, "")</f>
        <v/>
      </c>
      <c r="AG17" s="112">
        <f>IF(OR(U11 = 1, U11=4),Y17, "")</f>
        <v>0.51</v>
      </c>
      <c r="AH17" s="114"/>
      <c r="AI17" s="114"/>
      <c r="AJ17" s="115"/>
      <c r="AK17" s="113"/>
      <c r="AL17" s="113"/>
      <c r="AM17" s="74"/>
      <c r="AR17" s="75"/>
      <c r="AS17" s="75"/>
      <c r="AT17" s="75"/>
      <c r="AU17" s="75"/>
      <c r="AV17" s="75"/>
      <c r="AW17" s="75"/>
      <c r="AX17" s="75"/>
      <c r="AY17" s="75"/>
      <c r="AZ17" s="75"/>
      <c r="BA17" s="75"/>
    </row>
    <row r="18" spans="2:53" ht="12.75" customHeight="1">
      <c r="B18" s="80"/>
      <c r="C18" s="82"/>
      <c r="D18" s="191"/>
      <c r="E18" s="93"/>
      <c r="F18" s="94"/>
      <c r="G18" s="95"/>
      <c r="H18" s="82"/>
      <c r="I18" s="93"/>
      <c r="J18" s="93"/>
      <c r="K18" s="94"/>
      <c r="L18" s="95"/>
      <c r="M18" s="82"/>
      <c r="N18" s="82"/>
      <c r="O18" s="82"/>
      <c r="P18" s="82"/>
      <c r="Q18" s="82"/>
      <c r="R18" s="84"/>
      <c r="S18" s="20"/>
      <c r="T18" s="20"/>
      <c r="U18" s="20"/>
      <c r="V18" s="18"/>
      <c r="W18" s="61">
        <f>IF(AA11=0, "",IF(VLOOKUP(AA11, B43:G126, 3,FALSE) &lt;&gt; "", VLOOKUP(AA11, B43:G126, 3,FALSE),  "--"))</f>
        <v>0.63</v>
      </c>
      <c r="X18" s="61">
        <f>IF(AA11=0, "",IF(VLOOKUP(AA11, B43:G126,4,FALSE) &lt;&gt; "", VLOOKUP(AA11, B43:G126, 4,FALSE),  "--"))</f>
        <v>0.64</v>
      </c>
      <c r="Y18" s="61">
        <f>IF(AA11=0, "",IF(VLOOKUP(AA11, B43:G126, 5,FALSE) &lt;&gt; "", VLOOKUP(AA11, B43:G126, 5,FALSE),  "--"))</f>
        <v>0.68</v>
      </c>
      <c r="Z18" s="61">
        <f>IF(AA11=0, "",IF(VLOOKUP(AA11, B43:G126, 6,FALSE) &lt;&gt; "", VLOOKUP(AA11, B43:G126, 6,FALSE),  "--"))</f>
        <v>0.77</v>
      </c>
      <c r="AA18" s="111">
        <f>IF(OR(U11 = 3, U11=6),"", W18)</f>
        <v>0.63</v>
      </c>
      <c r="AB18" s="111">
        <f>IF(OR(U11 = 2, U11=5),"", X18)</f>
        <v>0.64</v>
      </c>
      <c r="AC18" s="111" t="str">
        <f>IF(OR(U11 = 1, U11=4),"", Y18)</f>
        <v/>
      </c>
      <c r="AD18" s="37"/>
      <c r="AE18" s="112" t="str">
        <f>IF(OR(U11 = 3, U11=6),W18, "")</f>
        <v/>
      </c>
      <c r="AF18" s="112" t="str">
        <f>IF(OR(U11 = 2, U11=5),X18, "")</f>
        <v/>
      </c>
      <c r="AG18" s="112">
        <f>IF(OR(U11 = 1, U11=4),Y18, "")</f>
        <v>0.68</v>
      </c>
      <c r="AH18" s="114"/>
      <c r="AI18" s="115"/>
      <c r="AJ18" s="115"/>
      <c r="AK18" s="113"/>
      <c r="AL18" s="113"/>
      <c r="AM18" s="74"/>
      <c r="AR18" s="75"/>
      <c r="AS18" s="75"/>
      <c r="AT18" s="75"/>
      <c r="AU18" s="75"/>
      <c r="AV18" s="75"/>
      <c r="AW18" s="75"/>
      <c r="AX18" s="75"/>
      <c r="AY18" s="75"/>
      <c r="AZ18" s="75"/>
      <c r="BA18" s="75"/>
    </row>
    <row r="19" spans="2:53" ht="12.75" customHeight="1">
      <c r="B19" s="80"/>
      <c r="C19" s="82"/>
      <c r="D19" s="192"/>
      <c r="E19" s="93"/>
      <c r="F19" s="94"/>
      <c r="G19" s="95"/>
      <c r="H19" s="82"/>
      <c r="I19" s="93"/>
      <c r="J19" s="93"/>
      <c r="K19" s="94"/>
      <c r="L19" s="95"/>
      <c r="M19" s="82"/>
      <c r="N19" s="82"/>
      <c r="O19" s="82"/>
      <c r="P19" s="82"/>
      <c r="Q19" s="82"/>
      <c r="R19" s="84"/>
      <c r="S19" s="20"/>
      <c r="T19" s="20"/>
      <c r="U19" s="20"/>
      <c r="V19" s="18"/>
      <c r="W19" s="61">
        <f>IF(AC11=0, "",IF(VLOOKUP(AC11, B43:G126, 3,FALSE) &lt;&gt; "", VLOOKUP(AC11, B43:G126, 3,FALSE),  "--"))</f>
        <v>0.59</v>
      </c>
      <c r="X19" s="61">
        <f>IF(AC11=0, "",IF(VLOOKUP(AC11, B43:G126, 4,FALSE) &lt;&gt; "", VLOOKUP(AC11, B43:G126,4,FALSE),  "--"))</f>
        <v>0.66</v>
      </c>
      <c r="Y19" s="61">
        <f>IF(AC11=0, "",IF(VLOOKUP(AC11, B43:G126, 5,FALSE) &lt;&gt; "", VLOOKUP(AC11, B43:G126,5,FALSE),  "--"))</f>
        <v>0.69</v>
      </c>
      <c r="Z19" s="61">
        <f>IF(AC11=0, "",IF(VLOOKUP(AC11, B43:G126, 6,FALSE) &lt;&gt; "", VLOOKUP(AC11, B43:G126,6,FALSE),  "--"))</f>
        <v>0.76</v>
      </c>
      <c r="AA19" s="111">
        <f>IF(OR(U11 = 3, U11=6),"", W19)</f>
        <v>0.59</v>
      </c>
      <c r="AB19" s="111">
        <f>IF(OR(U11 = 2, U11=5),"", X19)</f>
        <v>0.66</v>
      </c>
      <c r="AC19" s="111" t="str">
        <f>IF(OR(U11 = 1, U11=4),"", Y19)</f>
        <v/>
      </c>
      <c r="AD19" s="37"/>
      <c r="AE19" s="112" t="str">
        <f>IF(OR(U11 = 3, U11=6),W19, "")</f>
        <v/>
      </c>
      <c r="AF19" s="112" t="str">
        <f>IF(OR(U11 = 2, U11=5),X19, "")</f>
        <v/>
      </c>
      <c r="AG19" s="112">
        <f>IF(OR(U11 = 1, U11=4),Y19, "")</f>
        <v>0.69</v>
      </c>
      <c r="AH19" s="115"/>
      <c r="AI19" s="115"/>
      <c r="AJ19" s="115"/>
      <c r="AK19" s="113"/>
      <c r="AL19" s="113"/>
      <c r="AM19" s="74"/>
      <c r="AR19" s="75"/>
      <c r="AS19" s="75"/>
      <c r="AT19" s="75"/>
      <c r="AU19" s="75"/>
      <c r="AV19" s="75"/>
      <c r="AW19" s="75"/>
      <c r="AX19" s="75"/>
      <c r="AY19" s="75"/>
      <c r="AZ19" s="75"/>
      <c r="BA19" s="75"/>
    </row>
    <row r="20" spans="2:53" ht="12.75" customHeight="1">
      <c r="B20" s="80"/>
      <c r="C20" s="82"/>
      <c r="D20" s="93"/>
      <c r="E20" s="93"/>
      <c r="F20" s="94"/>
      <c r="G20" s="95"/>
      <c r="H20" s="82"/>
      <c r="I20" s="93"/>
      <c r="J20" s="93"/>
      <c r="K20" s="94"/>
      <c r="L20" s="95"/>
      <c r="M20" s="82"/>
      <c r="N20" s="82"/>
      <c r="O20" s="82"/>
      <c r="P20" s="82"/>
      <c r="Q20" s="82"/>
      <c r="R20" s="84"/>
      <c r="S20" s="20"/>
      <c r="T20" s="18"/>
      <c r="U20" s="20"/>
      <c r="V20" s="18"/>
      <c r="W20" s="61">
        <f>IF(AE11=0, "",IF(VLOOKUP(AE11, B43:G126, 3,FALSE) &lt;&gt; "", VLOOKUP(AE11, B43:G126, 3,FALSE),  "--"))</f>
        <v>0.46</v>
      </c>
      <c r="X20" s="61">
        <f>IF(AE11=0, "",IF(VLOOKUP(AE11, B43:G126, 4,FALSE) &lt;&gt; "", VLOOKUP(AE11, B43:G126, 4,FALSE),  "--"))</f>
        <v>0.49</v>
      </c>
      <c r="Y20" s="61">
        <f>IF(AE11=0, "",IF(VLOOKUP(AE11, B43:G126,5,FALSE) &lt;&gt; "", VLOOKUP(AE11, B43:G126,5,FALSE),  "--"))</f>
        <v>0.55000000000000004</v>
      </c>
      <c r="Z20" s="61">
        <f>IF(AE11=0, "",IF(VLOOKUP(AE11, B43:G126, 6,FALSE) &lt;&gt; "", VLOOKUP(AE11, B43:G126, 6,FALSE),  "--"))</f>
        <v>0.62</v>
      </c>
      <c r="AA20" s="111">
        <f>IF(OR(U11 = 3, U11=6),"", W20)</f>
        <v>0.46</v>
      </c>
      <c r="AB20" s="111">
        <f>IF(OR(U11 = 2, U11=5),"", X20)</f>
        <v>0.49</v>
      </c>
      <c r="AC20" s="111" t="str">
        <f>IF(OR(U11 = 1, U11=4),"", Y20)</f>
        <v/>
      </c>
      <c r="AD20" s="20"/>
      <c r="AE20" s="112" t="str">
        <f>IF(OR(U11 = 3, U11=6),W20, "")</f>
        <v/>
      </c>
      <c r="AF20" s="112" t="str">
        <f>IF(OR(U11 = 2, U11=5),X20, "")</f>
        <v/>
      </c>
      <c r="AG20" s="112">
        <f>IF(OR(U11 = 1, U11=4),Y20, "")</f>
        <v>0.55000000000000004</v>
      </c>
      <c r="AH20" s="115"/>
      <c r="AI20" s="115"/>
      <c r="AJ20" s="115"/>
      <c r="AK20" s="113"/>
      <c r="AL20" s="113"/>
      <c r="AM20" s="74"/>
      <c r="AR20" s="75"/>
      <c r="AS20" s="75"/>
      <c r="AT20" s="75"/>
      <c r="AU20" s="75"/>
      <c r="AV20" s="75"/>
      <c r="AW20" s="75"/>
      <c r="AX20" s="75"/>
      <c r="AY20" s="75"/>
      <c r="AZ20" s="75"/>
      <c r="BA20" s="75"/>
    </row>
    <row r="21" spans="2:53" ht="12.75" customHeight="1">
      <c r="B21" s="80"/>
      <c r="C21" s="82"/>
      <c r="D21" s="93"/>
      <c r="E21" s="93"/>
      <c r="F21" s="94"/>
      <c r="G21" s="95"/>
      <c r="H21" s="82"/>
      <c r="I21" s="93"/>
      <c r="J21" s="93"/>
      <c r="K21" s="94"/>
      <c r="L21" s="95"/>
      <c r="M21" s="82"/>
      <c r="N21" s="82"/>
      <c r="O21" s="82"/>
      <c r="P21" s="82"/>
      <c r="Q21" s="82"/>
      <c r="R21" s="84"/>
      <c r="S21" s="20"/>
      <c r="T21" s="18"/>
      <c r="U21" s="20"/>
      <c r="V21" s="18" t="s">
        <v>108</v>
      </c>
      <c r="W21" s="61">
        <f>IF(W12=0, "",IF(VLOOKUP(W12, B43:G126, 3,FALSE) &lt;&gt; "", VLOOKUP(W12, B43:G126, 3,FALSE),  "--"))</f>
        <v>0.6</v>
      </c>
      <c r="X21" s="61">
        <f>IF(W12=0, "",IF(VLOOKUP(W12, B43:G126, 4,FALSE) &lt;&gt; "", VLOOKUP(W12, B43:G126, 4,FALSE),  "--"))</f>
        <v>0.64</v>
      </c>
      <c r="Y21" s="61">
        <f>IF(W12=0, "",IF(VLOOKUP(W12, B43:G126, 5,FALSE) &lt;&gt; "", VLOOKUP(W12, B43:G126, 5,FALSE),  "--"))</f>
        <v>0.69</v>
      </c>
      <c r="Z21" s="61">
        <f>IF(W12=0, "",IF(VLOOKUP(W12, B43:G126, 6,FALSE) &lt;&gt; "", VLOOKUP(W12, B43:G126, 6,FALSE),  "--"))</f>
        <v>0.66</v>
      </c>
      <c r="AA21" s="111">
        <f>IF(OR(U12 = 3, U12=6),"", W21)</f>
        <v>0.6</v>
      </c>
      <c r="AB21" s="111">
        <f>IF(OR(U12 = 2, U12=5),"", X21)</f>
        <v>0.64</v>
      </c>
      <c r="AC21" s="111" t="str">
        <f>IF(OR(U12 = 1, U12=4),"", Y21)</f>
        <v/>
      </c>
      <c r="AD21" s="20"/>
      <c r="AE21" s="112" t="str">
        <f>IF(OR(U12 = 3, U12=6),W21, "")</f>
        <v/>
      </c>
      <c r="AF21" s="112" t="str">
        <f>IF(OR(U12 = 2, U12=5),X21, "")</f>
        <v/>
      </c>
      <c r="AG21" s="112">
        <f>IF(OR(U12 = 1, U12=4),Y21, "")</f>
        <v>0.69</v>
      </c>
      <c r="AH21" s="115"/>
      <c r="AI21" s="115"/>
      <c r="AJ21" s="115"/>
      <c r="AK21" s="113"/>
      <c r="AL21" s="113"/>
      <c r="AM21" s="74"/>
      <c r="AR21" s="75"/>
      <c r="AS21" s="75"/>
      <c r="AT21" s="75"/>
      <c r="AU21" s="75"/>
      <c r="AV21" s="75"/>
      <c r="AW21" s="75"/>
      <c r="AX21" s="75"/>
      <c r="AY21" s="75"/>
      <c r="AZ21" s="75"/>
      <c r="BA21" s="75"/>
    </row>
    <row r="22" spans="2:53" ht="12.75" customHeight="1">
      <c r="B22" s="80"/>
      <c r="C22" s="82"/>
      <c r="D22" s="93"/>
      <c r="E22" s="93"/>
      <c r="F22" s="94"/>
      <c r="G22" s="95"/>
      <c r="H22" s="82"/>
      <c r="I22" s="93"/>
      <c r="J22" s="93"/>
      <c r="K22" s="94"/>
      <c r="L22" s="95"/>
      <c r="M22" s="82"/>
      <c r="N22" s="82"/>
      <c r="O22" s="82"/>
      <c r="P22" s="82"/>
      <c r="Q22" s="82"/>
      <c r="R22" s="84"/>
      <c r="S22" s="20"/>
      <c r="T22" s="20"/>
      <c r="U22" s="20"/>
      <c r="V22" s="18"/>
      <c r="W22" s="61">
        <f>IF(Y12=0, "",IF(VLOOKUP(Y12, B43:G126, 3,FALSE) &lt;&gt; "", VLOOKUP(Y12, B43:G126, 3,FALSE),  "--"))</f>
        <v>0.77</v>
      </c>
      <c r="X22" s="61">
        <f>IF(Y12=0, "",IF(VLOOKUP(Y12, B43:G126, 4,FALSE) &lt;&gt; "", VLOOKUP(Y12, B43:G126, 4,FALSE),  "--"))</f>
        <v>0.75</v>
      </c>
      <c r="Y22" s="61">
        <f>IF(Y12=0, "",IF(VLOOKUP(Y12, B43:G126, 5,FALSE) &lt;&gt; "", VLOOKUP(Y12, B43:G126, 5,FALSE),  "--"))</f>
        <v>0.82</v>
      </c>
      <c r="Z22" s="61">
        <f>IF(Y12=0, "",IF(VLOOKUP(Y12, B43:G126, 6,FALSE) &lt;&gt; "", VLOOKUP(Y12, B43:G126,6,FALSE), "--"))</f>
        <v>0.79</v>
      </c>
      <c r="AA22" s="111">
        <f>IF(OR(U12 = 3, U12=6),"", W22)</f>
        <v>0.77</v>
      </c>
      <c r="AB22" s="111">
        <f>IF(OR(U12 = 2, U12=5),"", X22)</f>
        <v>0.75</v>
      </c>
      <c r="AC22" s="111" t="str">
        <f>IF(OR(U12 = 1, U12=4),"", Y22)</f>
        <v/>
      </c>
      <c r="AD22" s="20"/>
      <c r="AE22" s="112" t="str">
        <f>IF(OR(U12 = 3, U12=6),W22, "")</f>
        <v/>
      </c>
      <c r="AF22" s="112" t="str">
        <f>IF(OR(U12 = 2, U12=5),X22, "")</f>
        <v/>
      </c>
      <c r="AG22" s="112">
        <f>IF(OR(U12 = 1, U12=4),Y22, "")</f>
        <v>0.82</v>
      </c>
      <c r="AH22" s="115"/>
      <c r="AI22" s="115"/>
      <c r="AJ22" s="115"/>
      <c r="AK22" s="113"/>
      <c r="AL22" s="113"/>
      <c r="AM22" s="74"/>
      <c r="AR22" s="75"/>
      <c r="AS22" s="75"/>
      <c r="AT22" s="75"/>
      <c r="AU22" s="75"/>
      <c r="AV22" s="75"/>
      <c r="AW22" s="75"/>
      <c r="AX22" s="75"/>
      <c r="AY22" s="75"/>
      <c r="AZ22" s="75"/>
      <c r="BA22" s="75"/>
    </row>
    <row r="23" spans="2:53" ht="12.75" customHeight="1">
      <c r="B23" s="80"/>
      <c r="C23" s="82"/>
      <c r="D23" s="93"/>
      <c r="E23" s="93"/>
      <c r="F23" s="94"/>
      <c r="G23" s="95"/>
      <c r="H23" s="82"/>
      <c r="I23" s="93"/>
      <c r="J23" s="93"/>
      <c r="K23" s="94"/>
      <c r="L23" s="95"/>
      <c r="M23" s="82"/>
      <c r="N23" s="82"/>
      <c r="O23" s="82"/>
      <c r="P23" s="82"/>
      <c r="Q23" s="82"/>
      <c r="R23" s="84"/>
      <c r="S23" s="20"/>
      <c r="T23" s="20"/>
      <c r="U23" s="20"/>
      <c r="V23" s="96"/>
      <c r="W23" s="61" t="str">
        <f>IF(AA12=0, "",IF(VLOOKUP(AA12, B43:G126, 3,FALSE) &lt;&gt; "", VLOOKUP(AA12, B43:G126, 3,FALSE),  "--"))</f>
        <v/>
      </c>
      <c r="X23" s="61" t="str">
        <f>IF(AA12=0, "",IF(VLOOKUP(AA12, B43:G126, 4,FALSE) &lt;&gt; "", VLOOKUP(AA12, B43:G126, 4,FALSE),  "--"))</f>
        <v/>
      </c>
      <c r="Y23" s="61" t="str">
        <f>IF(AA12=0, "",IF(VLOOKUP(AA12, B43:G126,5,FALSE) &lt;&gt; "", VLOOKUP(AA12, B43:G126, 5,FALSE),  "--"))</f>
        <v/>
      </c>
      <c r="Z23" s="61" t="str">
        <f>IF(AA12=0, "",IF(VLOOKUP(AA12, B43:G126, 6,FALSE) &lt;&gt; "", VLOOKUP(AA12, B43:G126,6,FALSE), "--"))</f>
        <v/>
      </c>
      <c r="AA23" s="111" t="str">
        <f>IF(OR(U12 = 3, U12=6),"", W23)</f>
        <v/>
      </c>
      <c r="AB23" s="111" t="str">
        <f>IF(OR(U12 = 2, U12=5),"", X23)</f>
        <v/>
      </c>
      <c r="AC23" s="111" t="str">
        <f>IF(OR(U12 = 1, U12=4),"", Y23)</f>
        <v/>
      </c>
      <c r="AD23" s="20"/>
      <c r="AE23" s="112" t="str">
        <f>IF(OR(U12 = 3, U12=6),W23, "")</f>
        <v/>
      </c>
      <c r="AF23" s="112" t="str">
        <f>IF(OR(U12 = 2, U12=5),X23, "")</f>
        <v/>
      </c>
      <c r="AG23" s="112" t="str">
        <f>IF(OR(U12 = 1, U12=4),Y23, "")</f>
        <v/>
      </c>
      <c r="AH23" s="115"/>
      <c r="AI23" s="115"/>
      <c r="AJ23" s="115"/>
      <c r="AK23" s="113"/>
      <c r="AL23" s="113"/>
      <c r="AM23" s="74"/>
      <c r="AR23" s="75"/>
      <c r="AS23" s="75"/>
      <c r="AT23" s="75"/>
      <c r="AU23" s="75"/>
      <c r="AV23" s="75"/>
      <c r="AW23" s="75"/>
      <c r="AX23" s="75"/>
      <c r="AY23" s="75"/>
      <c r="AZ23" s="75"/>
      <c r="BA23" s="75"/>
    </row>
    <row r="24" spans="2:53" ht="12.75" customHeight="1">
      <c r="B24" s="80"/>
      <c r="C24" s="82"/>
      <c r="D24" s="93"/>
      <c r="E24" s="93"/>
      <c r="F24" s="94"/>
      <c r="G24" s="95"/>
      <c r="H24" s="82"/>
      <c r="I24" s="93"/>
      <c r="J24" s="93"/>
      <c r="K24" s="94"/>
      <c r="L24" s="95"/>
      <c r="M24" s="82"/>
      <c r="N24" s="82"/>
      <c r="O24" s="82"/>
      <c r="P24" s="82"/>
      <c r="Q24" s="82"/>
      <c r="R24" s="84"/>
      <c r="S24" s="20"/>
      <c r="T24" s="20"/>
      <c r="U24" s="8"/>
      <c r="V24" s="96"/>
      <c r="W24" s="61" t="str">
        <f>IF(AC12=0, "",IF(VLOOKUP(AC12, B43:G126, 3,FALSE) &lt;&gt; "", VLOOKUP(AC12, B43:G126, 3,FALSE),  "--"))</f>
        <v/>
      </c>
      <c r="X24" s="61" t="str">
        <f>IF(AC12=0, "",IF(VLOOKUP(AC12, B43:G126, 4,FALSE) &lt;&gt; "", VLOOKUP(AC12, B43:G126, 4,FALSE),  "--"))</f>
        <v/>
      </c>
      <c r="Y24" s="61" t="str">
        <f>IF(AC12=0, "",IF(VLOOKUP(AC12, B43:G126, 5,FALSE) &lt;&gt; "", VLOOKUP(AC12, B43:G126, 5,FALSE),  "--"))</f>
        <v/>
      </c>
      <c r="Z24" s="61" t="str">
        <f>IF(AC12=0, "",IF(VLOOKUP(AC12, B43:G126, 6,FALSE) &lt;&gt; "", VLOOKUP(AC12, B43:G126, 6,FALSE),  "--"))</f>
        <v/>
      </c>
      <c r="AA24" s="111" t="str">
        <f>IF(OR(U12 = 3, U12=6),"", W24)</f>
        <v/>
      </c>
      <c r="AB24" s="111" t="str">
        <f>IF(OR(U12 = 2, U12=5),"", X24)</f>
        <v/>
      </c>
      <c r="AC24" s="111" t="str">
        <f>IF(OR(U12 = 1, U12=4),"", Y24)</f>
        <v/>
      </c>
      <c r="AD24" s="8"/>
      <c r="AE24" s="112" t="str">
        <f>IF(OR(U12 = 3, U12=6),W24, "")</f>
        <v/>
      </c>
      <c r="AF24" s="112" t="str">
        <f>IF(OR(U12 = 2, U12=5),X24, "")</f>
        <v/>
      </c>
      <c r="AG24" s="112" t="str">
        <f>IF(OR(U12 = 1, U12=4),Y24, "")</f>
        <v/>
      </c>
      <c r="AH24" s="115"/>
      <c r="AI24" s="115"/>
      <c r="AJ24" s="115"/>
      <c r="AK24" s="113"/>
      <c r="AL24" s="113"/>
      <c r="AM24" s="74"/>
      <c r="AR24" s="75"/>
      <c r="AS24" s="75"/>
      <c r="AT24" s="75"/>
      <c r="AU24" s="75"/>
      <c r="AV24" s="75"/>
      <c r="AW24" s="75"/>
      <c r="AX24" s="75"/>
      <c r="AY24" s="75"/>
      <c r="AZ24" s="75"/>
      <c r="BA24" s="75"/>
    </row>
    <row r="25" spans="2:53" ht="12.75" customHeight="1">
      <c r="B25" s="80"/>
      <c r="C25" s="82"/>
      <c r="D25" s="93"/>
      <c r="E25" s="93"/>
      <c r="F25" s="94"/>
      <c r="G25" s="95"/>
      <c r="H25" s="82"/>
      <c r="I25" s="93"/>
      <c r="J25" s="93"/>
      <c r="K25" s="94"/>
      <c r="L25" s="95"/>
      <c r="M25" s="82"/>
      <c r="N25" s="82"/>
      <c r="O25" s="82"/>
      <c r="P25" s="82"/>
      <c r="Q25" s="82"/>
      <c r="R25" s="84"/>
      <c r="S25" s="20"/>
      <c r="T25" s="20"/>
      <c r="U25" s="8"/>
      <c r="V25" s="96"/>
      <c r="W25" s="61" t="str">
        <f>IF(AE12=0, "",IF(VLOOKUP(AE12, B43:G126, 3,FALSE) &lt;&gt; "", VLOOKUP(AE12, B43:G126, 3,FALSE),  "--"))</f>
        <v/>
      </c>
      <c r="X25" s="61" t="str">
        <f>IF(AE12=0, "",IF(VLOOKUP(AE12, B43:G126, 4,FALSE) &lt;&gt; "", VLOOKUP(AE12, B43:G126,4,FALSE), "--"))</f>
        <v/>
      </c>
      <c r="Y25" s="61" t="str">
        <f>IF(AE12=0, "",IF(VLOOKUP(AE12, B43:G126, 5,FALSE) &lt;&gt; "", VLOOKUP(AE12, B43:G126, 5,FALSE), "--"))</f>
        <v/>
      </c>
      <c r="Z25" s="61" t="str">
        <f>IF(AE12=0, "",IF(VLOOKUP(AE12, B43:G126, 6,FALSE) &lt;&gt; "", VLOOKUP(AE12, B43:G126,6,FALSE),  "--"))</f>
        <v/>
      </c>
      <c r="AA25" s="111" t="str">
        <f>IF(OR(U12 = 3, U12=6),"", W25)</f>
        <v/>
      </c>
      <c r="AB25" s="111" t="str">
        <f>IF(OR(U12 = 2, U12=5),"", X25)</f>
        <v/>
      </c>
      <c r="AC25" s="111" t="str">
        <f>IF(OR(U12 = 1, U12=4),"", Y25)</f>
        <v/>
      </c>
      <c r="AD25" s="8"/>
      <c r="AE25" s="112" t="str">
        <f>IF(OR(U12 = 3, U12=6),W25, "")</f>
        <v/>
      </c>
      <c r="AF25" s="112" t="str">
        <f>IF(OR(U12 = 2, U12=5),X25, "")</f>
        <v/>
      </c>
      <c r="AG25" s="112" t="str">
        <f>IF(OR(U12 = 1, U12=4),Y25, "")</f>
        <v/>
      </c>
      <c r="AH25" s="115"/>
      <c r="AI25" s="115"/>
      <c r="AJ25" s="115"/>
      <c r="AK25" s="113"/>
      <c r="AL25" s="113"/>
      <c r="AM25" s="74"/>
      <c r="AR25" s="75"/>
      <c r="AS25" s="75"/>
      <c r="AT25" s="75"/>
      <c r="AU25" s="75"/>
      <c r="AV25" s="75"/>
      <c r="AW25" s="75"/>
      <c r="AX25" s="75"/>
      <c r="AY25" s="75"/>
      <c r="AZ25" s="75"/>
      <c r="BA25" s="75"/>
    </row>
    <row r="26" spans="2:53" ht="12.75" customHeight="1">
      <c r="B26" s="80"/>
      <c r="C26" s="82"/>
      <c r="D26" s="93"/>
      <c r="E26" s="93"/>
      <c r="F26" s="94"/>
      <c r="G26" s="95"/>
      <c r="H26" s="82"/>
      <c r="I26" s="93"/>
      <c r="J26" s="93"/>
      <c r="K26" s="94"/>
      <c r="L26" s="95"/>
      <c r="M26" s="82"/>
      <c r="N26" s="82"/>
      <c r="O26" s="82"/>
      <c r="P26" s="82"/>
      <c r="Q26" s="82"/>
      <c r="R26" s="84"/>
      <c r="S26" s="20"/>
      <c r="T26" s="20"/>
      <c r="U26" s="8"/>
      <c r="V26" s="62"/>
      <c r="W26" s="116" t="str">
        <f>IF(OR(U11 = 3, U11=6),"","2014")</f>
        <v>2014</v>
      </c>
      <c r="X26" s="116" t="str">
        <f>IF(OR(U11 = 2, U11=5),"", "2015")</f>
        <v>2015</v>
      </c>
      <c r="Y26" s="116" t="str">
        <f>IF(OR(U11 = 1, U11=4), "", "2016")</f>
        <v/>
      </c>
      <c r="Z26" s="116">
        <v>2017</v>
      </c>
      <c r="AA26" s="8"/>
      <c r="AB26" s="8"/>
      <c r="AC26" s="8"/>
      <c r="AD26" s="8"/>
      <c r="AE26" s="20"/>
      <c r="AF26" s="20"/>
      <c r="AG26" s="20"/>
      <c r="AH26" s="20"/>
      <c r="AI26" s="20"/>
      <c r="AJ26" s="20"/>
      <c r="AK26" s="74"/>
      <c r="AM26" s="74"/>
      <c r="AR26" s="75"/>
      <c r="AS26" s="75"/>
      <c r="AT26" s="75"/>
      <c r="AU26" s="75"/>
      <c r="AV26" s="75"/>
      <c r="AW26" s="75"/>
      <c r="AX26" s="75"/>
      <c r="AY26" s="75"/>
      <c r="AZ26" s="75"/>
      <c r="BA26" s="75"/>
    </row>
    <row r="27" spans="2:53" ht="15">
      <c r="B27" s="80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4"/>
      <c r="S27" s="20"/>
      <c r="T27" s="20"/>
      <c r="U27" s="8"/>
      <c r="V27" s="96"/>
      <c r="W27" s="117" t="str">
        <f>IF(OR(U11 = 3, U11=6),"2014", "")</f>
        <v/>
      </c>
      <c r="X27" s="117" t="str">
        <f>IF(OR(U11 =2, U11=5),"2015", "")</f>
        <v/>
      </c>
      <c r="Y27" s="117" t="str">
        <f>IF(OR(U11 = 1, U11=4),"2016", "")</f>
        <v>2016</v>
      </c>
      <c r="Z27" s="118"/>
      <c r="AA27" s="8"/>
      <c r="AB27" s="8"/>
      <c r="AC27" s="8"/>
      <c r="AD27" s="8"/>
      <c r="AE27" s="20"/>
      <c r="AF27" s="20"/>
      <c r="AG27" s="20"/>
      <c r="AH27" s="20"/>
      <c r="AI27" s="20"/>
      <c r="AJ27" s="20"/>
      <c r="AK27" s="74"/>
      <c r="AM27" s="74"/>
      <c r="AR27" s="75"/>
      <c r="AS27" s="75"/>
      <c r="AT27" s="75"/>
      <c r="AU27" s="75"/>
      <c r="AV27" s="75"/>
      <c r="AW27" s="75"/>
      <c r="AX27" s="75"/>
      <c r="AY27" s="75"/>
      <c r="AZ27" s="75"/>
      <c r="BA27" s="75"/>
    </row>
    <row r="28" spans="2:53" ht="15">
      <c r="B28" s="80"/>
      <c r="C28" s="82"/>
      <c r="D28" s="98"/>
      <c r="E28" s="98"/>
      <c r="F28" s="98"/>
      <c r="G28" s="98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4"/>
      <c r="S28" s="20"/>
      <c r="T28" s="20"/>
      <c r="U28" s="8"/>
      <c r="V28" s="18"/>
      <c r="W28" s="116" t="str">
        <f>IF(OR(U12 = 3, U12=6),"", "2014")</f>
        <v>2014</v>
      </c>
      <c r="X28" s="116" t="str">
        <f>IF(OR(U12 = 2, U12=5),"", "2015")</f>
        <v>2015</v>
      </c>
      <c r="Y28" s="116" t="str">
        <f>IF(OR(U12 = 1, U12=4), "", "2016")</f>
        <v/>
      </c>
      <c r="Z28" s="116">
        <v>2017</v>
      </c>
      <c r="AA28" s="8"/>
      <c r="AB28" s="8"/>
      <c r="AC28" s="8"/>
      <c r="AD28" s="36"/>
      <c r="AE28" s="18"/>
      <c r="AF28" s="18"/>
      <c r="AG28" s="18"/>
      <c r="AH28" s="18"/>
      <c r="AI28" s="18"/>
      <c r="AJ28" s="18"/>
      <c r="AK28" s="74"/>
      <c r="AM28" s="74"/>
      <c r="AR28" s="75"/>
      <c r="AS28" s="75"/>
      <c r="AT28" s="75"/>
      <c r="AU28" s="75"/>
      <c r="AV28" s="75"/>
      <c r="AW28" s="75"/>
      <c r="AX28" s="75"/>
      <c r="AY28" s="75"/>
      <c r="AZ28" s="75"/>
      <c r="BA28" s="75"/>
    </row>
    <row r="29" spans="2:53" ht="13.5" customHeight="1">
      <c r="B29" s="80"/>
      <c r="C29" s="82"/>
      <c r="D29" s="91"/>
      <c r="E29" s="91"/>
      <c r="F29" s="92"/>
      <c r="G29" s="92"/>
      <c r="H29" s="82"/>
      <c r="I29" s="91"/>
      <c r="J29" s="91"/>
      <c r="K29" s="92"/>
      <c r="L29" s="92"/>
      <c r="M29" s="82"/>
      <c r="N29" s="82"/>
      <c r="O29" s="82"/>
      <c r="P29" s="82"/>
      <c r="Q29" s="82"/>
      <c r="R29" s="84"/>
      <c r="S29" s="20"/>
      <c r="T29" s="20"/>
      <c r="U29" s="47"/>
      <c r="V29" s="96"/>
      <c r="W29" s="117" t="str">
        <f>IF(OR(U12 = 3, U12=6),"2014", "")</f>
        <v/>
      </c>
      <c r="X29" s="117" t="str">
        <f>IF(OR(U12 = 2, U12=5),"2015", "")</f>
        <v/>
      </c>
      <c r="Y29" s="117" t="str">
        <f>IF(OR(U12 = 1, U12=4),"2016", "")</f>
        <v>2016</v>
      </c>
      <c r="Z29" s="118"/>
      <c r="AA29" s="47"/>
      <c r="AB29" s="49"/>
      <c r="AC29" s="47"/>
      <c r="AD29" s="49"/>
      <c r="AE29" s="18"/>
      <c r="AF29" s="18"/>
      <c r="AG29" s="18"/>
      <c r="AH29" s="18"/>
      <c r="AI29" s="18"/>
      <c r="AJ29" s="18"/>
      <c r="AK29" s="74"/>
      <c r="AM29" s="74"/>
      <c r="AR29" s="75"/>
      <c r="AS29" s="75"/>
      <c r="AT29" s="75"/>
      <c r="AU29" s="75"/>
      <c r="AV29" s="75"/>
      <c r="AW29" s="75"/>
      <c r="AX29" s="75"/>
      <c r="AY29" s="75"/>
      <c r="AZ29" s="75"/>
      <c r="BA29" s="75"/>
    </row>
    <row r="30" spans="2:53" ht="12.75" customHeight="1">
      <c r="B30" s="80"/>
      <c r="C30" s="82"/>
      <c r="D30" s="93"/>
      <c r="E30" s="93"/>
      <c r="F30" s="94"/>
      <c r="G30" s="95"/>
      <c r="H30" s="82"/>
      <c r="I30" s="93"/>
      <c r="J30" s="93"/>
      <c r="K30" s="94"/>
      <c r="L30" s="95"/>
      <c r="M30" s="82"/>
      <c r="N30" s="82"/>
      <c r="O30" s="82"/>
      <c r="P30" s="82"/>
      <c r="Q30" s="82"/>
      <c r="R30" s="84"/>
      <c r="S30" s="20"/>
      <c r="T30" s="20"/>
      <c r="U30" s="47"/>
      <c r="V30" s="96"/>
      <c r="W30" s="47"/>
      <c r="X30" s="49"/>
      <c r="Y30" s="47"/>
      <c r="Z30" s="49"/>
      <c r="AA30" s="47"/>
      <c r="AB30" s="49"/>
      <c r="AC30" s="47"/>
      <c r="AD30" s="49"/>
      <c r="AE30" s="18"/>
      <c r="AF30" s="18"/>
      <c r="AG30" s="18"/>
      <c r="AH30" s="18"/>
      <c r="AI30" s="18"/>
      <c r="AJ30" s="18"/>
      <c r="AK30" s="74"/>
      <c r="AM30" s="74"/>
      <c r="AR30" s="75"/>
      <c r="AS30" s="75"/>
      <c r="AT30" s="75"/>
      <c r="AU30" s="75"/>
      <c r="AV30" s="75"/>
      <c r="AW30" s="75"/>
      <c r="AX30" s="75"/>
      <c r="AY30" s="75"/>
      <c r="AZ30" s="75"/>
      <c r="BA30" s="75"/>
    </row>
    <row r="31" spans="2:53" ht="12.75" customHeight="1">
      <c r="B31" s="80"/>
      <c r="C31" s="82"/>
      <c r="D31" s="93"/>
      <c r="E31" s="93"/>
      <c r="F31" s="94"/>
      <c r="G31" s="95"/>
      <c r="H31" s="82"/>
      <c r="I31" s="93"/>
      <c r="J31" s="93"/>
      <c r="K31" s="94"/>
      <c r="L31" s="95"/>
      <c r="M31" s="82"/>
      <c r="N31" s="82"/>
      <c r="O31" s="82"/>
      <c r="P31" s="82"/>
      <c r="Q31" s="82"/>
      <c r="R31" s="84"/>
      <c r="S31" s="20"/>
      <c r="T31" s="20"/>
      <c r="U31" s="18">
        <f>CHOOSE(U11, U3,W3,Y3,V3,X3,Z3)</f>
        <v>68</v>
      </c>
      <c r="V31" s="18" t="str">
        <f>CHOOSE(U11,U33,U35,U37,U34, U36,U38)</f>
        <v>items increased since 2016</v>
      </c>
      <c r="W31" s="47"/>
      <c r="X31" s="49"/>
      <c r="Y31" s="47"/>
      <c r="Z31" s="49"/>
      <c r="AA31" s="47"/>
      <c r="AB31" s="49"/>
      <c r="AC31" s="47"/>
      <c r="AD31" s="49"/>
      <c r="AE31" s="18"/>
      <c r="AF31" s="18"/>
      <c r="AG31" s="18"/>
      <c r="AH31" s="18"/>
      <c r="AI31" s="18"/>
      <c r="AJ31" s="18"/>
      <c r="AK31" s="74"/>
      <c r="AM31" s="74"/>
      <c r="AR31" s="75"/>
      <c r="AS31" s="75"/>
      <c r="AT31" s="75"/>
      <c r="AU31" s="75"/>
      <c r="AV31" s="75"/>
      <c r="AW31" s="75"/>
      <c r="AX31" s="75"/>
      <c r="AY31" s="75"/>
      <c r="AZ31" s="75"/>
      <c r="BA31" s="75"/>
    </row>
    <row r="32" spans="2:53" ht="12.75" customHeight="1">
      <c r="B32" s="80"/>
      <c r="C32" s="82"/>
      <c r="D32" s="93"/>
      <c r="E32" s="93"/>
      <c r="F32" s="94"/>
      <c r="G32" s="95"/>
      <c r="H32" s="82"/>
      <c r="I32" s="93"/>
      <c r="J32" s="93"/>
      <c r="K32" s="94"/>
      <c r="L32" s="95"/>
      <c r="M32" s="82"/>
      <c r="N32" s="82"/>
      <c r="O32" s="82"/>
      <c r="P32" s="82"/>
      <c r="Q32" s="82"/>
      <c r="R32" s="84"/>
      <c r="S32" s="20"/>
      <c r="T32" s="20"/>
      <c r="U32" s="36">
        <f>CHOOSE(U12,U3,W3,Y3,V3, X3,Z3)</f>
        <v>2</v>
      </c>
      <c r="V32" s="18" t="str">
        <f>CHOOSE(U12,U33,U35,U37,U34, U36,U38)</f>
        <v>items decreased since 2016</v>
      </c>
      <c r="W32" s="47"/>
      <c r="X32" s="49"/>
      <c r="Y32" s="47"/>
      <c r="Z32" s="49"/>
      <c r="AA32" s="47"/>
      <c r="AB32" s="49"/>
      <c r="AC32" s="47"/>
      <c r="AD32" s="49"/>
      <c r="AE32" s="18"/>
      <c r="AF32" s="18"/>
      <c r="AG32" s="18"/>
      <c r="AH32" s="18"/>
      <c r="AI32" s="18"/>
      <c r="AJ32" s="18"/>
      <c r="AK32" s="74"/>
      <c r="AM32" s="74"/>
      <c r="AR32" s="75"/>
      <c r="AS32" s="75"/>
      <c r="AT32" s="75"/>
      <c r="AU32" s="75"/>
      <c r="AV32" s="75"/>
      <c r="AW32" s="75"/>
      <c r="AX32" s="75"/>
      <c r="AY32" s="75"/>
      <c r="AZ32" s="75"/>
      <c r="BA32" s="75"/>
    </row>
    <row r="33" spans="1:75" ht="12.75" customHeight="1">
      <c r="B33" s="80"/>
      <c r="C33" s="82"/>
      <c r="D33" s="93"/>
      <c r="E33" s="93"/>
      <c r="F33" s="94"/>
      <c r="G33" s="95"/>
      <c r="H33" s="82"/>
      <c r="I33" s="93"/>
      <c r="J33" s="93"/>
      <c r="K33" s="94"/>
      <c r="L33" s="95"/>
      <c r="M33" s="82"/>
      <c r="N33" s="82"/>
      <c r="O33" s="82"/>
      <c r="P33" s="82"/>
      <c r="Q33" s="82"/>
      <c r="R33" s="84"/>
      <c r="S33" s="74"/>
      <c r="T33" s="74"/>
      <c r="U33" s="119" t="str">
        <f>IF(U3=1, "item increased since 2016", "items increased since 2016")</f>
        <v>items increased since 2016</v>
      </c>
      <c r="V33" s="8" t="s">
        <v>148</v>
      </c>
      <c r="W33" s="8" t="s">
        <v>149</v>
      </c>
      <c r="X33" s="120"/>
      <c r="Y33" s="121"/>
      <c r="Z33" s="120"/>
      <c r="AA33" s="121"/>
      <c r="AB33" s="120"/>
      <c r="AC33" s="121"/>
      <c r="AD33" s="120"/>
      <c r="AE33" s="74"/>
      <c r="AF33" s="74"/>
      <c r="AG33" s="74"/>
      <c r="AH33" s="74"/>
      <c r="AI33" s="74"/>
      <c r="AJ33" s="74"/>
      <c r="AK33" s="74"/>
      <c r="AM33" s="74"/>
      <c r="AR33" s="75"/>
      <c r="AS33" s="75"/>
      <c r="AT33" s="75"/>
      <c r="AU33" s="75"/>
      <c r="AV33" s="75"/>
      <c r="AW33" s="75"/>
      <c r="AX33" s="75"/>
      <c r="AY33" s="75"/>
      <c r="AZ33" s="75"/>
      <c r="BA33" s="75"/>
    </row>
    <row r="34" spans="1:75" ht="12.75" customHeight="1">
      <c r="B34" s="80"/>
      <c r="C34" s="82"/>
      <c r="D34" s="193">
        <f>U32</f>
        <v>2</v>
      </c>
      <c r="E34" s="93"/>
      <c r="F34" s="94"/>
      <c r="G34" s="95"/>
      <c r="H34" s="82"/>
      <c r="I34" s="93"/>
      <c r="J34" s="93"/>
      <c r="K34" s="94"/>
      <c r="L34" s="95"/>
      <c r="M34" s="82"/>
      <c r="N34" s="82"/>
      <c r="O34" s="82"/>
      <c r="P34" s="82"/>
      <c r="Q34" s="82"/>
      <c r="R34" s="84"/>
      <c r="S34" s="74"/>
      <c r="T34" s="74"/>
      <c r="U34" s="119" t="str">
        <f>IF(V3=1, "item decreased since 2016", "items decreased since 2016")</f>
        <v>items decreased since 2016</v>
      </c>
      <c r="V34" s="8" t="s">
        <v>150</v>
      </c>
      <c r="W34" s="8" t="s">
        <v>151</v>
      </c>
      <c r="X34" s="121"/>
      <c r="Y34" s="121"/>
      <c r="Z34" s="121"/>
      <c r="AA34" s="121"/>
      <c r="AB34" s="121"/>
      <c r="AC34" s="121"/>
      <c r="AD34" s="121"/>
      <c r="AE34" s="74"/>
      <c r="AF34" s="74"/>
      <c r="AG34" s="74"/>
      <c r="AH34" s="74"/>
      <c r="AI34" s="74"/>
      <c r="AJ34" s="74"/>
      <c r="AK34" s="74"/>
      <c r="AM34" s="74"/>
      <c r="AR34" s="75"/>
      <c r="AS34" s="75"/>
      <c r="AT34" s="75"/>
      <c r="AU34" s="75"/>
      <c r="AV34" s="75"/>
      <c r="AW34" s="75"/>
      <c r="AX34" s="75"/>
      <c r="AY34" s="75"/>
      <c r="AZ34" s="75"/>
      <c r="BA34" s="75"/>
    </row>
    <row r="35" spans="1:75" ht="12.75" customHeight="1">
      <c r="B35" s="80"/>
      <c r="C35" s="82"/>
      <c r="D35" s="193"/>
      <c r="E35" s="93"/>
      <c r="F35" s="94"/>
      <c r="G35" s="95"/>
      <c r="H35" s="82"/>
      <c r="I35" s="93"/>
      <c r="J35" s="93"/>
      <c r="K35" s="94"/>
      <c r="L35" s="95"/>
      <c r="M35" s="82"/>
      <c r="N35" s="82"/>
      <c r="O35" s="82"/>
      <c r="P35" s="82"/>
      <c r="Q35" s="82"/>
      <c r="R35" s="84"/>
      <c r="S35" s="74"/>
      <c r="T35" s="74"/>
      <c r="U35" s="119" t="str">
        <f>IF(W3=1, "item increased since 2015", "items increased since 2015")</f>
        <v>items increased since 2015</v>
      </c>
      <c r="V35" s="36" t="s">
        <v>152</v>
      </c>
      <c r="W35" s="36" t="s">
        <v>153</v>
      </c>
      <c r="X35" s="122"/>
      <c r="Y35" s="123"/>
      <c r="Z35" s="122"/>
      <c r="AA35" s="123"/>
      <c r="AB35" s="122"/>
      <c r="AC35" s="123"/>
      <c r="AD35" s="122"/>
      <c r="AE35" s="74"/>
      <c r="AF35" s="74"/>
      <c r="AG35" s="74"/>
      <c r="AH35" s="74"/>
      <c r="AI35" s="74"/>
      <c r="AJ35" s="74"/>
      <c r="AK35" s="74"/>
      <c r="AM35" s="74"/>
      <c r="AR35" s="75"/>
      <c r="AS35" s="75"/>
      <c r="AT35" s="75"/>
      <c r="AU35" s="75"/>
      <c r="AV35" s="75"/>
      <c r="AW35" s="75"/>
      <c r="AX35" s="75"/>
      <c r="AY35" s="75"/>
      <c r="AZ35" s="75"/>
      <c r="BA35" s="75"/>
    </row>
    <row r="36" spans="1:75" ht="12.75" customHeight="1">
      <c r="B36" s="80"/>
      <c r="C36" s="82"/>
      <c r="D36" s="193"/>
      <c r="E36" s="93"/>
      <c r="F36" s="94"/>
      <c r="G36" s="95"/>
      <c r="H36" s="82"/>
      <c r="I36" s="93"/>
      <c r="J36" s="93"/>
      <c r="K36" s="94"/>
      <c r="L36" s="95"/>
      <c r="M36" s="82"/>
      <c r="N36" s="82"/>
      <c r="O36" s="82"/>
      <c r="P36" s="82"/>
      <c r="Q36" s="82"/>
      <c r="R36" s="84"/>
      <c r="S36" s="74"/>
      <c r="T36" s="74"/>
      <c r="U36" s="119" t="str">
        <f>IF(X3 = 1, "item decreased since 2015", "items decreased since 2015")</f>
        <v>items decreased since 2015</v>
      </c>
      <c r="V36" s="36" t="s">
        <v>154</v>
      </c>
      <c r="W36" s="36" t="s">
        <v>155</v>
      </c>
      <c r="X36" s="122"/>
      <c r="Y36" s="123"/>
      <c r="Z36" s="122"/>
      <c r="AA36" s="123"/>
      <c r="AB36" s="122"/>
      <c r="AC36" s="123"/>
      <c r="AD36" s="122"/>
      <c r="AE36" s="74"/>
      <c r="AF36" s="74"/>
      <c r="AG36" s="74"/>
      <c r="AH36" s="74"/>
      <c r="AI36" s="74"/>
      <c r="AJ36" s="74"/>
      <c r="AK36" s="74"/>
      <c r="AM36" s="74"/>
      <c r="AR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4"/>
      <c r="BK36" s="74"/>
      <c r="BL36" s="74"/>
      <c r="BM36" s="99"/>
      <c r="BN36" s="99"/>
      <c r="BO36" s="99"/>
      <c r="BP36" s="99"/>
      <c r="BQ36" s="99"/>
      <c r="BR36" s="99"/>
    </row>
    <row r="37" spans="1:75" ht="12.75" customHeight="1">
      <c r="B37" s="80"/>
      <c r="C37" s="82"/>
      <c r="D37" s="193"/>
      <c r="E37" s="93"/>
      <c r="F37" s="94"/>
      <c r="G37" s="95"/>
      <c r="H37" s="82"/>
      <c r="I37" s="93"/>
      <c r="J37" s="93"/>
      <c r="K37" s="94"/>
      <c r="L37" s="95"/>
      <c r="M37" s="82"/>
      <c r="N37" s="82"/>
      <c r="O37" s="82"/>
      <c r="P37" s="82"/>
      <c r="Q37" s="82"/>
      <c r="R37" s="84"/>
      <c r="S37" s="74"/>
      <c r="T37" s="74"/>
      <c r="U37" s="119" t="str">
        <f>IF(Y3 = 1, "item increased since 2014", "items increased since 2014")</f>
        <v>items increased since 2014</v>
      </c>
      <c r="V37" s="8" t="s">
        <v>156</v>
      </c>
      <c r="W37" s="8" t="s">
        <v>157</v>
      </c>
      <c r="X37" s="74"/>
      <c r="Y37" s="74"/>
      <c r="Z37" s="74"/>
      <c r="AC37" s="74"/>
      <c r="AD37" s="74"/>
      <c r="AE37" s="74"/>
      <c r="AF37" s="74"/>
      <c r="AG37" s="74"/>
      <c r="AH37" s="74"/>
      <c r="AI37" s="74"/>
      <c r="AJ37" s="74"/>
      <c r="AK37" s="74"/>
      <c r="AM37" s="74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4"/>
      <c r="BK37" s="74"/>
      <c r="BL37" s="74"/>
      <c r="BM37" s="99"/>
      <c r="BN37" s="99"/>
      <c r="BO37" s="99"/>
      <c r="BP37" s="99"/>
      <c r="BQ37" s="99"/>
      <c r="BR37" s="99"/>
    </row>
    <row r="38" spans="1:75" ht="12.75" customHeight="1">
      <c r="B38" s="80"/>
      <c r="C38" s="82"/>
      <c r="D38" s="93"/>
      <c r="E38" s="93"/>
      <c r="F38" s="94"/>
      <c r="G38" s="95"/>
      <c r="H38" s="82"/>
      <c r="I38" s="93"/>
      <c r="J38" s="93"/>
      <c r="K38" s="94"/>
      <c r="L38" s="95"/>
      <c r="M38" s="82"/>
      <c r="N38" s="82"/>
      <c r="O38" s="82"/>
      <c r="P38" s="82"/>
      <c r="Q38" s="82"/>
      <c r="R38" s="84"/>
      <c r="S38" s="74"/>
      <c r="T38" s="74"/>
      <c r="U38" s="119" t="str">
        <f>IF(Z3 = 1, "item decreased since 2014", "items decreased since 2014")</f>
        <v>items decreased since 2014</v>
      </c>
      <c r="V38" s="8" t="s">
        <v>158</v>
      </c>
      <c r="W38" s="8" t="s">
        <v>159</v>
      </c>
      <c r="X38" s="74"/>
      <c r="Y38" s="74"/>
      <c r="Z38" s="74"/>
      <c r="AC38" s="74"/>
      <c r="AD38" s="74"/>
      <c r="AE38" s="74"/>
      <c r="AF38" s="74"/>
      <c r="AG38" s="74"/>
      <c r="AH38" s="74"/>
      <c r="AI38" s="74"/>
      <c r="AJ38" s="74"/>
      <c r="AK38" s="74"/>
      <c r="AM38" s="74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4"/>
      <c r="BK38" s="74"/>
      <c r="BL38" s="74"/>
      <c r="BM38" s="99"/>
      <c r="BN38" s="99"/>
      <c r="BO38" s="99"/>
      <c r="BP38" s="99"/>
      <c r="BQ38" s="99"/>
      <c r="BR38" s="99"/>
    </row>
    <row r="39" spans="1:75" ht="12.75" customHeight="1">
      <c r="A39" s="100"/>
      <c r="B39" s="80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4"/>
      <c r="S39" s="97"/>
      <c r="T39" s="74"/>
      <c r="V39" s="96"/>
      <c r="W39" s="74"/>
      <c r="X39" s="74"/>
      <c r="Y39" s="74"/>
      <c r="Z39" s="74"/>
      <c r="AC39" s="74"/>
      <c r="AD39" s="74"/>
      <c r="AE39" s="74"/>
      <c r="AF39" s="74"/>
      <c r="AG39" s="74"/>
      <c r="AH39" s="74"/>
      <c r="AI39" s="74"/>
      <c r="AJ39" s="74"/>
      <c r="AK39" s="74"/>
      <c r="AM39" s="74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4"/>
      <c r="BK39" s="74"/>
      <c r="BL39" s="74"/>
      <c r="BM39" s="99"/>
      <c r="BN39" s="99"/>
      <c r="BO39" s="99"/>
      <c r="BP39" s="99"/>
      <c r="BQ39" s="99"/>
      <c r="BR39" s="99"/>
    </row>
    <row r="40" spans="1:75" ht="14.25" customHeight="1">
      <c r="A40" s="100"/>
      <c r="B40" s="101"/>
      <c r="C40" s="102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02"/>
      <c r="O40" s="102"/>
      <c r="P40" s="102"/>
      <c r="Q40" s="102"/>
      <c r="R40" s="103"/>
      <c r="S40" s="97"/>
      <c r="T40" s="74"/>
      <c r="V40" s="96"/>
      <c r="W40" s="74"/>
      <c r="X40" s="74"/>
      <c r="Y40" s="74"/>
      <c r="Z40" s="74"/>
      <c r="AC40" s="74"/>
      <c r="AD40" s="74"/>
      <c r="AE40" s="74"/>
      <c r="AF40" s="74"/>
      <c r="AG40" s="74"/>
      <c r="AH40" s="74"/>
      <c r="AI40" s="74"/>
      <c r="AJ40" s="74"/>
      <c r="AK40" s="74"/>
      <c r="AM40" s="74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4"/>
      <c r="BK40" s="74"/>
      <c r="BL40" s="74"/>
      <c r="BM40" s="99"/>
      <c r="BN40" s="99"/>
      <c r="BO40" s="99"/>
      <c r="BP40" s="99"/>
      <c r="BQ40" s="99"/>
      <c r="BR40" s="99"/>
    </row>
    <row r="41" spans="1:75" ht="12.75" customHeight="1">
      <c r="A41" s="97"/>
      <c r="B41" s="97"/>
      <c r="C41" s="97"/>
      <c r="D41" s="74"/>
      <c r="E41" s="74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74"/>
      <c r="V41" s="96"/>
      <c r="W41" s="74"/>
      <c r="X41" s="74"/>
      <c r="Y41" s="74"/>
      <c r="Z41" s="74"/>
      <c r="AC41" s="74"/>
      <c r="AD41" s="74"/>
      <c r="AE41" s="74"/>
      <c r="AF41" s="74"/>
      <c r="AG41" s="74"/>
      <c r="AH41" s="74"/>
      <c r="AI41" s="74"/>
      <c r="AJ41" s="74"/>
      <c r="AK41" s="74"/>
      <c r="AM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</row>
    <row r="42" spans="1:75" ht="12.75" customHeight="1">
      <c r="A42" s="74"/>
      <c r="B42" s="124" t="s">
        <v>178</v>
      </c>
      <c r="C42" s="124" t="s">
        <v>179</v>
      </c>
      <c r="D42" s="124" t="s">
        <v>200</v>
      </c>
      <c r="E42" s="124" t="s">
        <v>201</v>
      </c>
      <c r="F42" s="124" t="s">
        <v>202</v>
      </c>
      <c r="G42" s="124" t="s">
        <v>203</v>
      </c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V42" s="96"/>
      <c r="W42" s="74"/>
      <c r="X42" s="74"/>
      <c r="Y42" s="74"/>
      <c r="Z42" s="74"/>
      <c r="AC42" s="74"/>
      <c r="AD42" s="74"/>
      <c r="AE42" s="74"/>
      <c r="AF42" s="74"/>
      <c r="AG42" s="74"/>
      <c r="AH42" s="74"/>
      <c r="AI42" s="74"/>
      <c r="AJ42" s="74"/>
      <c r="AK42" s="74"/>
      <c r="AM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</row>
    <row r="43" spans="1:75" ht="12.75" customHeight="1">
      <c r="A43" s="74"/>
      <c r="B43" s="13">
        <v>1</v>
      </c>
      <c r="C43" s="14" t="s">
        <v>94</v>
      </c>
      <c r="D43" s="104">
        <v>0.7</v>
      </c>
      <c r="E43" s="104">
        <v>0.72</v>
      </c>
      <c r="F43" s="104">
        <v>0.76</v>
      </c>
      <c r="G43" s="104">
        <v>0.78</v>
      </c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V43" s="96"/>
      <c r="W43" s="74"/>
      <c r="X43" s="74"/>
      <c r="Y43" s="74"/>
      <c r="Z43" s="74"/>
      <c r="AC43" s="74"/>
      <c r="AD43" s="74"/>
      <c r="AE43" s="74"/>
      <c r="AF43" s="74"/>
      <c r="AG43" s="74"/>
      <c r="AH43" s="74"/>
      <c r="AI43" s="74"/>
      <c r="AJ43" s="74"/>
      <c r="AK43" s="74"/>
      <c r="AM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</row>
    <row r="44" spans="1:75" ht="14">
      <c r="A44" s="74"/>
      <c r="B44" s="13">
        <v>2</v>
      </c>
      <c r="C44" s="14" t="s">
        <v>0</v>
      </c>
      <c r="D44" s="104">
        <v>0.72</v>
      </c>
      <c r="E44" s="104">
        <v>0.74</v>
      </c>
      <c r="F44" s="104">
        <v>0.79</v>
      </c>
      <c r="G44" s="104">
        <v>0.81</v>
      </c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V44" s="96"/>
      <c r="W44" s="74"/>
      <c r="X44" s="74"/>
      <c r="Y44" s="74"/>
      <c r="Z44" s="74"/>
      <c r="AC44" s="74"/>
      <c r="AD44" s="74"/>
      <c r="AE44" s="74"/>
      <c r="AF44" s="74"/>
      <c r="AG44" s="74"/>
      <c r="AH44" s="74"/>
      <c r="AI44" s="74"/>
      <c r="AJ44" s="74"/>
      <c r="AK44" s="74"/>
      <c r="AM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</row>
    <row r="45" spans="1:75" ht="14">
      <c r="A45" s="74"/>
      <c r="B45" s="13">
        <v>3</v>
      </c>
      <c r="C45" s="14" t="s">
        <v>1</v>
      </c>
      <c r="D45" s="104">
        <v>0.56000000000000005</v>
      </c>
      <c r="E45" s="104">
        <v>0.56999999999999995</v>
      </c>
      <c r="F45" s="104">
        <v>0.64</v>
      </c>
      <c r="G45" s="104">
        <v>0.69</v>
      </c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96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M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</row>
    <row r="46" spans="1:75" ht="14">
      <c r="A46" s="74"/>
      <c r="B46" s="13">
        <v>4</v>
      </c>
      <c r="C46" s="14" t="s">
        <v>90</v>
      </c>
      <c r="D46" s="104">
        <v>0.75</v>
      </c>
      <c r="E46" s="104">
        <v>0.76</v>
      </c>
      <c r="F46" s="104">
        <v>0.8</v>
      </c>
      <c r="G46" s="104">
        <v>0.83</v>
      </c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96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M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</row>
    <row r="47" spans="1:75" ht="14">
      <c r="A47" s="74"/>
      <c r="B47" s="13">
        <v>5</v>
      </c>
      <c r="C47" s="14" t="s">
        <v>2</v>
      </c>
      <c r="D47" s="104">
        <v>0.84</v>
      </c>
      <c r="E47" s="104">
        <v>0.84</v>
      </c>
      <c r="F47" s="104">
        <v>0.87</v>
      </c>
      <c r="G47" s="104">
        <v>0.88</v>
      </c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96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M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</row>
    <row r="48" spans="1:75" ht="14">
      <c r="A48" s="74"/>
      <c r="B48" s="13">
        <v>6</v>
      </c>
      <c r="C48" s="14" t="s">
        <v>3</v>
      </c>
      <c r="D48" s="104">
        <v>0.74</v>
      </c>
      <c r="E48" s="104">
        <v>0.75</v>
      </c>
      <c r="F48" s="104">
        <v>0.81</v>
      </c>
      <c r="G48" s="104">
        <v>0.84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96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M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</row>
    <row r="49" spans="1:75" ht="14">
      <c r="A49" s="74"/>
      <c r="B49" s="13">
        <v>7</v>
      </c>
      <c r="C49" s="14" t="s">
        <v>95</v>
      </c>
      <c r="D49" s="104">
        <v>0.96</v>
      </c>
      <c r="E49" s="104">
        <v>0.97</v>
      </c>
      <c r="F49" s="104">
        <v>0.98</v>
      </c>
      <c r="G49" s="104">
        <v>0.98</v>
      </c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96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M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</row>
    <row r="50" spans="1:75" ht="14">
      <c r="A50" s="74"/>
      <c r="B50" s="13">
        <v>8</v>
      </c>
      <c r="C50" s="14" t="s">
        <v>4</v>
      </c>
      <c r="D50" s="104">
        <v>0.9</v>
      </c>
      <c r="E50" s="104">
        <v>0.89</v>
      </c>
      <c r="F50" s="104">
        <v>0.91</v>
      </c>
      <c r="G50" s="104">
        <v>0.92</v>
      </c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96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M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</row>
    <row r="51" spans="1:75" ht="14">
      <c r="A51" s="74"/>
      <c r="B51" s="13">
        <v>9</v>
      </c>
      <c r="C51" s="14" t="s">
        <v>102</v>
      </c>
      <c r="D51" s="104">
        <v>0.48</v>
      </c>
      <c r="E51" s="104">
        <v>0.53</v>
      </c>
      <c r="F51" s="104">
        <v>0.6</v>
      </c>
      <c r="G51" s="104">
        <v>0.61</v>
      </c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96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M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</row>
    <row r="52" spans="1:75" ht="14">
      <c r="A52" s="74"/>
      <c r="B52" s="13">
        <v>10</v>
      </c>
      <c r="C52" s="14" t="s">
        <v>5</v>
      </c>
      <c r="D52" s="104">
        <v>0.64</v>
      </c>
      <c r="E52" s="104">
        <v>0.66</v>
      </c>
      <c r="F52" s="104">
        <v>0.71</v>
      </c>
      <c r="G52" s="104">
        <v>0.74</v>
      </c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96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M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</row>
    <row r="53" spans="1:75" ht="14">
      <c r="A53" s="74"/>
      <c r="B53" s="13">
        <v>11</v>
      </c>
      <c r="C53" s="14" t="s">
        <v>6</v>
      </c>
      <c r="D53" s="104">
        <v>0.56999999999999995</v>
      </c>
      <c r="E53" s="104">
        <v>0.6</v>
      </c>
      <c r="F53" s="104">
        <v>0.63</v>
      </c>
      <c r="G53" s="104">
        <v>0.67</v>
      </c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96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M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</row>
    <row r="54" spans="1:75" ht="14">
      <c r="A54" s="74"/>
      <c r="B54" s="13">
        <v>12</v>
      </c>
      <c r="C54" s="14" t="s">
        <v>96</v>
      </c>
      <c r="D54" s="104">
        <v>0.84</v>
      </c>
      <c r="E54" s="104">
        <v>0.85</v>
      </c>
      <c r="F54" s="104">
        <v>0.87</v>
      </c>
      <c r="G54" s="104">
        <v>0.9</v>
      </c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96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M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</row>
    <row r="55" spans="1:75" ht="14">
      <c r="A55" s="74"/>
      <c r="B55" s="13">
        <v>13</v>
      </c>
      <c r="C55" s="14" t="s">
        <v>7</v>
      </c>
      <c r="D55" s="104">
        <v>0.88</v>
      </c>
      <c r="E55" s="104">
        <v>0.88</v>
      </c>
      <c r="F55" s="104">
        <v>0.9</v>
      </c>
      <c r="G55" s="104">
        <v>0.91</v>
      </c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96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M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</row>
    <row r="56" spans="1:75" ht="14">
      <c r="A56" s="74"/>
      <c r="B56" s="13">
        <v>14</v>
      </c>
      <c r="C56" s="14" t="s">
        <v>103</v>
      </c>
      <c r="D56" s="104">
        <v>0.81</v>
      </c>
      <c r="E56" s="104">
        <v>0.83</v>
      </c>
      <c r="F56" s="104">
        <v>0.84</v>
      </c>
      <c r="G56" s="104">
        <v>0.88</v>
      </c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96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M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</row>
    <row r="57" spans="1:75" ht="14">
      <c r="A57" s="74"/>
      <c r="B57" s="13">
        <v>15</v>
      </c>
      <c r="C57" s="14" t="s">
        <v>97</v>
      </c>
      <c r="D57" s="104">
        <v>0.59</v>
      </c>
      <c r="E57" s="104">
        <v>0.66</v>
      </c>
      <c r="F57" s="104">
        <v>0.69</v>
      </c>
      <c r="G57" s="104">
        <v>0.76</v>
      </c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96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M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</row>
    <row r="58" spans="1:75" ht="14">
      <c r="A58" s="74"/>
      <c r="B58" s="13">
        <v>16</v>
      </c>
      <c r="C58" s="14" t="s">
        <v>8</v>
      </c>
      <c r="D58" s="104">
        <v>0.78</v>
      </c>
      <c r="E58" s="104">
        <v>0.8</v>
      </c>
      <c r="F58" s="104">
        <v>0.82</v>
      </c>
      <c r="G58" s="104">
        <v>0.85</v>
      </c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96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M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</row>
    <row r="59" spans="1:75" ht="14">
      <c r="A59" s="74"/>
      <c r="B59" s="13">
        <v>17</v>
      </c>
      <c r="C59" s="14" t="s">
        <v>9</v>
      </c>
      <c r="D59" s="104">
        <v>0.65</v>
      </c>
      <c r="E59" s="104">
        <v>0.69</v>
      </c>
      <c r="F59" s="104">
        <v>0.71</v>
      </c>
      <c r="G59" s="104">
        <v>0.76</v>
      </c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96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M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</row>
    <row r="60" spans="1:75" ht="14">
      <c r="A60" s="74"/>
      <c r="B60" s="13">
        <v>18</v>
      </c>
      <c r="C60" s="14" t="s">
        <v>10</v>
      </c>
      <c r="D60" s="104">
        <v>0.51</v>
      </c>
      <c r="E60" s="104">
        <v>0.55000000000000004</v>
      </c>
      <c r="F60" s="104">
        <v>0.57999999999999996</v>
      </c>
      <c r="G60" s="104">
        <v>0.6</v>
      </c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V60" s="96"/>
      <c r="AM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</row>
    <row r="61" spans="1:75" ht="14">
      <c r="A61" s="74"/>
      <c r="B61" s="13">
        <v>19</v>
      </c>
      <c r="C61" s="14" t="s">
        <v>104</v>
      </c>
      <c r="D61" s="104">
        <v>0.46</v>
      </c>
      <c r="E61" s="104">
        <v>0.51</v>
      </c>
      <c r="F61" s="104">
        <v>0.56000000000000005</v>
      </c>
      <c r="G61" s="104">
        <v>0.65</v>
      </c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V61" s="96"/>
      <c r="AM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</row>
    <row r="62" spans="1:75" ht="14">
      <c r="A62" s="74"/>
      <c r="B62" s="13">
        <v>20</v>
      </c>
      <c r="C62" s="14" t="s">
        <v>11</v>
      </c>
      <c r="D62" s="104">
        <v>0.77</v>
      </c>
      <c r="E62" s="104">
        <v>0.77</v>
      </c>
      <c r="F62" s="104">
        <v>0.8</v>
      </c>
      <c r="G62" s="104">
        <v>0.85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V62" s="96"/>
      <c r="AM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</row>
    <row r="63" spans="1:75" ht="14">
      <c r="A63" s="74"/>
      <c r="B63" s="13">
        <v>21</v>
      </c>
      <c r="C63" s="14" t="s">
        <v>12</v>
      </c>
      <c r="D63" s="104">
        <v>0.6</v>
      </c>
      <c r="E63" s="104">
        <v>0.64</v>
      </c>
      <c r="F63" s="104">
        <v>0.69</v>
      </c>
      <c r="G63" s="104">
        <v>0.66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V63" s="96"/>
      <c r="AM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</row>
    <row r="64" spans="1:75" ht="14">
      <c r="A64" s="74"/>
      <c r="B64" s="13">
        <v>22</v>
      </c>
      <c r="C64" s="14" t="s">
        <v>13</v>
      </c>
      <c r="D64" s="104">
        <v>0.37</v>
      </c>
      <c r="E64" s="104">
        <v>0.38</v>
      </c>
      <c r="F64" s="104">
        <v>0.42</v>
      </c>
      <c r="G64" s="104">
        <v>0.47</v>
      </c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V64" s="96"/>
      <c r="AM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</row>
    <row r="65" spans="1:75" ht="14">
      <c r="A65" s="74"/>
      <c r="B65" s="13">
        <v>23</v>
      </c>
      <c r="C65" s="14" t="s">
        <v>14</v>
      </c>
      <c r="D65" s="104">
        <v>0.28000000000000003</v>
      </c>
      <c r="E65" s="104">
        <v>0.28999999999999998</v>
      </c>
      <c r="F65" s="104">
        <v>0.3</v>
      </c>
      <c r="G65" s="104">
        <v>0.34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V65" s="96"/>
      <c r="AM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</row>
    <row r="66" spans="1:75" ht="14">
      <c r="A66" s="74"/>
      <c r="B66" s="13">
        <v>24</v>
      </c>
      <c r="C66" s="14" t="s">
        <v>15</v>
      </c>
      <c r="D66" s="104">
        <v>0.27</v>
      </c>
      <c r="E66" s="104">
        <v>0.3</v>
      </c>
      <c r="F66" s="104">
        <v>0.34</v>
      </c>
      <c r="G66" s="104">
        <v>0.38</v>
      </c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V66" s="96"/>
      <c r="AM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</row>
    <row r="67" spans="1:75" ht="14">
      <c r="A67" s="74"/>
      <c r="B67" s="13">
        <v>25</v>
      </c>
      <c r="C67" s="14" t="s">
        <v>16</v>
      </c>
      <c r="D67" s="104">
        <v>0.37</v>
      </c>
      <c r="E67" s="104">
        <v>0.42</v>
      </c>
      <c r="F67" s="104">
        <v>0.48</v>
      </c>
      <c r="G67" s="104">
        <v>0.52</v>
      </c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V67" s="96"/>
      <c r="AM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</row>
    <row r="68" spans="1:75" ht="14">
      <c r="A68" s="74"/>
      <c r="B68" s="13">
        <v>26</v>
      </c>
      <c r="C68" s="14" t="s">
        <v>98</v>
      </c>
      <c r="D68" s="104">
        <v>0.75</v>
      </c>
      <c r="E68" s="104">
        <v>0.76</v>
      </c>
      <c r="F68" s="104">
        <v>0.79</v>
      </c>
      <c r="G68" s="104">
        <v>0.82</v>
      </c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AM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</row>
    <row r="69" spans="1:75" ht="14">
      <c r="A69" s="74"/>
      <c r="B69" s="13">
        <v>27</v>
      </c>
      <c r="C69" s="14" t="s">
        <v>17</v>
      </c>
      <c r="D69" s="104">
        <v>0.56000000000000005</v>
      </c>
      <c r="E69" s="104">
        <v>0.56999999999999995</v>
      </c>
      <c r="F69" s="104">
        <v>0.62</v>
      </c>
      <c r="G69" s="104">
        <v>0.63</v>
      </c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AM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</row>
    <row r="70" spans="1:75" ht="14">
      <c r="A70" s="74"/>
      <c r="B70" s="13">
        <v>28</v>
      </c>
      <c r="C70" s="14" t="s">
        <v>18</v>
      </c>
      <c r="D70" s="104">
        <v>0.87</v>
      </c>
      <c r="E70" s="104">
        <v>0.87</v>
      </c>
      <c r="F70" s="104">
        <v>0.9</v>
      </c>
      <c r="G70" s="104">
        <v>0.92</v>
      </c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AM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</row>
    <row r="71" spans="1:75" ht="14">
      <c r="A71" s="74"/>
      <c r="B71" s="13">
        <v>29</v>
      </c>
      <c r="C71" s="14" t="s">
        <v>19</v>
      </c>
      <c r="D71" s="104">
        <v>0.76</v>
      </c>
      <c r="E71" s="104">
        <v>0.8</v>
      </c>
      <c r="F71" s="104">
        <v>0.82</v>
      </c>
      <c r="G71" s="104">
        <v>0.86</v>
      </c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AM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</row>
    <row r="72" spans="1:75" ht="14">
      <c r="A72" s="74"/>
      <c r="B72" s="13">
        <v>30</v>
      </c>
      <c r="C72" s="14" t="s">
        <v>20</v>
      </c>
      <c r="D72" s="104">
        <v>0.39</v>
      </c>
      <c r="E72" s="104">
        <v>0.44</v>
      </c>
      <c r="F72" s="104">
        <v>0.51</v>
      </c>
      <c r="G72" s="104">
        <v>0.6</v>
      </c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AM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</row>
    <row r="73" spans="1:75" ht="14">
      <c r="A73" s="74"/>
      <c r="B73" s="13">
        <v>31</v>
      </c>
      <c r="C73" s="14" t="s">
        <v>21</v>
      </c>
      <c r="D73" s="104">
        <v>0.47</v>
      </c>
      <c r="E73" s="104">
        <v>0.53</v>
      </c>
      <c r="F73" s="104">
        <v>0.59</v>
      </c>
      <c r="G73" s="104">
        <v>0.64</v>
      </c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AM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</row>
    <row r="74" spans="1:75" ht="14">
      <c r="A74" s="74"/>
      <c r="B74" s="13">
        <v>32</v>
      </c>
      <c r="C74" s="14" t="s">
        <v>22</v>
      </c>
      <c r="D74" s="104">
        <v>0.38</v>
      </c>
      <c r="E74" s="104">
        <v>0.41</v>
      </c>
      <c r="F74" s="104">
        <v>0.49</v>
      </c>
      <c r="G74" s="104">
        <v>0.53</v>
      </c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AM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</row>
    <row r="75" spans="1:75" ht="14">
      <c r="A75" s="74"/>
      <c r="B75" s="13">
        <v>33</v>
      </c>
      <c r="C75" s="14" t="s">
        <v>23</v>
      </c>
      <c r="D75" s="104">
        <v>0.16</v>
      </c>
      <c r="E75" s="104">
        <v>0.17</v>
      </c>
      <c r="F75" s="104">
        <v>0.22</v>
      </c>
      <c r="G75" s="104">
        <v>0.24</v>
      </c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AM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</row>
    <row r="76" spans="1:75" ht="14">
      <c r="A76" s="74"/>
      <c r="B76" s="13">
        <v>34</v>
      </c>
      <c r="C76" s="14" t="s">
        <v>133</v>
      </c>
      <c r="D76" s="104">
        <v>0.6</v>
      </c>
      <c r="E76" s="104">
        <v>0.63</v>
      </c>
      <c r="F76" s="104">
        <v>0.65</v>
      </c>
      <c r="G76" s="104">
        <v>0.67</v>
      </c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AM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</row>
    <row r="77" spans="1:75" ht="14">
      <c r="A77" s="74"/>
      <c r="B77" s="13">
        <v>35</v>
      </c>
      <c r="C77" s="14" t="s">
        <v>99</v>
      </c>
      <c r="D77" s="104">
        <v>0.85</v>
      </c>
      <c r="E77" s="104">
        <v>0.88</v>
      </c>
      <c r="F77" s="104">
        <v>0.89</v>
      </c>
      <c r="G77" s="104">
        <v>0.91</v>
      </c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AM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</row>
    <row r="78" spans="1:75" ht="14">
      <c r="A78" s="74"/>
      <c r="B78" s="13">
        <v>36</v>
      </c>
      <c r="C78" s="14" t="s">
        <v>24</v>
      </c>
      <c r="D78" s="104">
        <v>0.77</v>
      </c>
      <c r="E78" s="104">
        <v>0.75</v>
      </c>
      <c r="F78" s="104">
        <v>0.82</v>
      </c>
      <c r="G78" s="104">
        <v>0.79</v>
      </c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AM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</row>
    <row r="79" spans="1:75" ht="14">
      <c r="A79" s="74"/>
      <c r="B79" s="13">
        <v>37</v>
      </c>
      <c r="C79" s="14" t="s">
        <v>25</v>
      </c>
      <c r="D79" s="104">
        <v>0.48</v>
      </c>
      <c r="E79" s="104">
        <v>0.5</v>
      </c>
      <c r="F79" s="104">
        <v>0.56999999999999995</v>
      </c>
      <c r="G79" s="104">
        <v>0.6</v>
      </c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AM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</row>
    <row r="80" spans="1:75" ht="14">
      <c r="A80" s="74"/>
      <c r="B80" s="13">
        <v>38</v>
      </c>
      <c r="C80" s="14" t="s">
        <v>105</v>
      </c>
      <c r="D80" s="104">
        <v>0.66</v>
      </c>
      <c r="E80" s="104">
        <v>0.68</v>
      </c>
      <c r="F80" s="104">
        <v>0.71</v>
      </c>
      <c r="G80" s="104">
        <v>0.75</v>
      </c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AM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</row>
    <row r="81" spans="1:75" ht="14">
      <c r="A81" s="74"/>
      <c r="B81" s="13">
        <v>39</v>
      </c>
      <c r="C81" s="14" t="s">
        <v>26</v>
      </c>
      <c r="D81" s="104">
        <v>0.76</v>
      </c>
      <c r="E81" s="104">
        <v>0.8</v>
      </c>
      <c r="F81" s="104">
        <v>0.84</v>
      </c>
      <c r="G81" s="104">
        <v>0.89</v>
      </c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AM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</row>
    <row r="82" spans="1:75" ht="14">
      <c r="A82" s="74"/>
      <c r="B82" s="13">
        <v>40</v>
      </c>
      <c r="C82" s="14" t="s">
        <v>27</v>
      </c>
      <c r="D82" s="104">
        <v>0.69</v>
      </c>
      <c r="E82" s="104">
        <v>0.74</v>
      </c>
      <c r="F82" s="104">
        <v>0.81</v>
      </c>
      <c r="G82" s="104">
        <v>0.85</v>
      </c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AM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</row>
    <row r="83" spans="1:75" ht="14">
      <c r="A83" s="74"/>
      <c r="B83" s="13">
        <v>41</v>
      </c>
      <c r="C83" s="14" t="s">
        <v>28</v>
      </c>
      <c r="D83" s="104">
        <v>0.46</v>
      </c>
      <c r="E83" s="104">
        <v>0.49</v>
      </c>
      <c r="F83" s="104">
        <v>0.55000000000000004</v>
      </c>
      <c r="G83" s="104">
        <v>0.62</v>
      </c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AM83" s="74"/>
      <c r="BE83" s="74"/>
      <c r="BF83" s="74"/>
      <c r="BG83" s="74"/>
      <c r="BH83" s="74"/>
      <c r="BI83" s="74"/>
      <c r="BJ83" s="74"/>
      <c r="BK83" s="74"/>
      <c r="BL83" s="74"/>
      <c r="BM83" s="74"/>
      <c r="BN83" s="74"/>
      <c r="BO83" s="74"/>
      <c r="BP83" s="74"/>
      <c r="BQ83" s="74"/>
      <c r="BR83" s="74"/>
      <c r="BS83" s="74"/>
      <c r="BT83" s="74"/>
      <c r="BU83" s="74"/>
      <c r="BV83" s="74"/>
      <c r="BW83" s="74"/>
    </row>
    <row r="84" spans="1:75" ht="14">
      <c r="A84" s="74"/>
      <c r="B84" s="13">
        <v>42</v>
      </c>
      <c r="C84" s="14" t="s">
        <v>100</v>
      </c>
      <c r="D84" s="104">
        <v>0.86</v>
      </c>
      <c r="E84" s="104">
        <v>0.87</v>
      </c>
      <c r="F84" s="104">
        <v>0.88</v>
      </c>
      <c r="G84" s="104">
        <v>0.92</v>
      </c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AM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  <c r="BV84" s="74"/>
      <c r="BW84" s="74"/>
    </row>
    <row r="85" spans="1:75" ht="14">
      <c r="A85" s="74"/>
      <c r="B85" s="13">
        <v>43</v>
      </c>
      <c r="C85" s="14" t="s">
        <v>29</v>
      </c>
      <c r="D85" s="104">
        <v>0.67</v>
      </c>
      <c r="E85" s="104">
        <v>0.67</v>
      </c>
      <c r="F85" s="104">
        <v>0.73</v>
      </c>
      <c r="G85" s="104">
        <v>0.77</v>
      </c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AM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</row>
    <row r="86" spans="1:75" ht="14">
      <c r="A86" s="74"/>
      <c r="B86" s="13">
        <v>44</v>
      </c>
      <c r="C86" s="14" t="s">
        <v>30</v>
      </c>
      <c r="D86" s="104">
        <v>0.6</v>
      </c>
      <c r="E86" s="104">
        <v>0.61</v>
      </c>
      <c r="F86" s="104">
        <v>0.66</v>
      </c>
      <c r="G86" s="104">
        <v>0.73</v>
      </c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AM86" s="74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74"/>
      <c r="BR86" s="74"/>
      <c r="BS86" s="74"/>
      <c r="BT86" s="74"/>
      <c r="BU86" s="74"/>
      <c r="BV86" s="74"/>
      <c r="BW86" s="74"/>
    </row>
    <row r="87" spans="1:75" ht="14">
      <c r="A87" s="74"/>
      <c r="B87" s="13">
        <v>45</v>
      </c>
      <c r="C87" s="14" t="s">
        <v>31</v>
      </c>
      <c r="D87" s="104">
        <v>0.71</v>
      </c>
      <c r="E87" s="104">
        <v>0.72</v>
      </c>
      <c r="F87" s="104">
        <v>0.76</v>
      </c>
      <c r="G87" s="104">
        <v>0.8</v>
      </c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AM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</row>
    <row r="88" spans="1:75" ht="14">
      <c r="A88" s="74"/>
      <c r="B88" s="13">
        <v>46</v>
      </c>
      <c r="C88" s="14" t="s">
        <v>32</v>
      </c>
      <c r="D88" s="104">
        <v>0.61</v>
      </c>
      <c r="E88" s="104">
        <v>0.61</v>
      </c>
      <c r="F88" s="104">
        <v>0.67</v>
      </c>
      <c r="G88" s="104">
        <v>0.73</v>
      </c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AM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74"/>
      <c r="BR88" s="74"/>
      <c r="BS88" s="74"/>
      <c r="BT88" s="74"/>
      <c r="BU88" s="74"/>
      <c r="BV88" s="74"/>
      <c r="BW88" s="74"/>
    </row>
    <row r="89" spans="1:75" ht="14">
      <c r="A89" s="74"/>
      <c r="B89" s="13">
        <v>47</v>
      </c>
      <c r="C89" s="14" t="s">
        <v>33</v>
      </c>
      <c r="D89" s="104">
        <v>0.68</v>
      </c>
      <c r="E89" s="104">
        <v>0.7</v>
      </c>
      <c r="F89" s="104">
        <v>0.76</v>
      </c>
      <c r="G89" s="104">
        <v>0.79</v>
      </c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AM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</row>
    <row r="90" spans="1:75" ht="14">
      <c r="A90" s="74"/>
      <c r="B90" s="13">
        <v>48</v>
      </c>
      <c r="C90" s="14" t="s">
        <v>34</v>
      </c>
      <c r="D90" s="104">
        <v>0.79</v>
      </c>
      <c r="E90" s="104">
        <v>0.79</v>
      </c>
      <c r="F90" s="104">
        <v>0.84</v>
      </c>
      <c r="G90" s="104">
        <v>0.87</v>
      </c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AM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</row>
    <row r="91" spans="1:75" ht="14">
      <c r="A91" s="74"/>
      <c r="B91" s="13">
        <v>49</v>
      </c>
      <c r="C91" s="14" t="s">
        <v>91</v>
      </c>
      <c r="D91" s="104">
        <v>0.83</v>
      </c>
      <c r="E91" s="104">
        <v>0.84</v>
      </c>
      <c r="F91" s="104">
        <v>0.86</v>
      </c>
      <c r="G91" s="104">
        <v>0.89</v>
      </c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AM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</row>
    <row r="92" spans="1:75" ht="14">
      <c r="A92" s="74"/>
      <c r="B92" s="13">
        <v>50</v>
      </c>
      <c r="C92" s="14" t="s">
        <v>35</v>
      </c>
      <c r="D92" s="104">
        <v>0.87</v>
      </c>
      <c r="E92" s="104">
        <v>0.88</v>
      </c>
      <c r="F92" s="104">
        <v>0.88</v>
      </c>
      <c r="G92" s="104">
        <v>0.92</v>
      </c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AM92" s="74"/>
      <c r="BE92" s="74"/>
      <c r="BF92" s="74"/>
      <c r="BG92" s="74"/>
      <c r="BH92" s="74"/>
      <c r="BI92" s="74"/>
      <c r="BJ92" s="74"/>
      <c r="BK92" s="74"/>
      <c r="BL92" s="74"/>
      <c r="BM92" s="74"/>
      <c r="BN92" s="74"/>
      <c r="BO92" s="74"/>
      <c r="BP92" s="74"/>
      <c r="BQ92" s="74"/>
      <c r="BR92" s="74"/>
      <c r="BS92" s="74"/>
      <c r="BT92" s="74"/>
      <c r="BU92" s="74"/>
      <c r="BV92" s="74"/>
      <c r="BW92" s="74"/>
    </row>
    <row r="93" spans="1:75" ht="14">
      <c r="A93" s="74"/>
      <c r="B93" s="13">
        <v>51</v>
      </c>
      <c r="C93" s="14" t="s">
        <v>36</v>
      </c>
      <c r="D93" s="104">
        <v>0.69</v>
      </c>
      <c r="E93" s="104">
        <v>0.71</v>
      </c>
      <c r="F93" s="104">
        <v>0.77</v>
      </c>
      <c r="G93" s="104">
        <v>0.81</v>
      </c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AM93" s="74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74"/>
      <c r="BU93" s="74"/>
      <c r="BV93" s="74"/>
      <c r="BW93" s="74"/>
    </row>
    <row r="94" spans="1:75" ht="14">
      <c r="A94" s="74"/>
      <c r="B94" s="13">
        <v>52</v>
      </c>
      <c r="C94" s="14" t="s">
        <v>37</v>
      </c>
      <c r="D94" s="104">
        <v>0.72</v>
      </c>
      <c r="E94" s="104">
        <v>0.74</v>
      </c>
      <c r="F94" s="104">
        <v>0.8</v>
      </c>
      <c r="G94" s="104">
        <v>0.83</v>
      </c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AM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74"/>
      <c r="BR94" s="74"/>
      <c r="BS94" s="74"/>
      <c r="BT94" s="74"/>
      <c r="BU94" s="74"/>
      <c r="BV94" s="74"/>
      <c r="BW94" s="74"/>
    </row>
    <row r="95" spans="1:75" ht="14">
      <c r="A95" s="74"/>
      <c r="B95" s="13">
        <v>53</v>
      </c>
      <c r="C95" s="14" t="s">
        <v>38</v>
      </c>
      <c r="D95" s="104">
        <v>0.42</v>
      </c>
      <c r="E95" s="104">
        <v>0.46</v>
      </c>
      <c r="F95" s="104">
        <v>0.51</v>
      </c>
      <c r="G95" s="104">
        <v>0.56999999999999995</v>
      </c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AM95" s="74"/>
      <c r="BE95" s="74"/>
      <c r="BF95" s="74"/>
      <c r="BG95" s="74"/>
      <c r="BH95" s="74"/>
      <c r="BI95" s="74"/>
      <c r="BJ95" s="74"/>
      <c r="BK95" s="74"/>
      <c r="BL95" s="74"/>
      <c r="BM95" s="74"/>
      <c r="BN95" s="74"/>
      <c r="BO95" s="74"/>
      <c r="BP95" s="74"/>
      <c r="BQ95" s="74"/>
      <c r="BR95" s="74"/>
      <c r="BS95" s="74"/>
      <c r="BT95" s="74"/>
      <c r="BU95" s="74"/>
      <c r="BV95" s="74"/>
      <c r="BW95" s="74"/>
    </row>
    <row r="96" spans="1:75" ht="14">
      <c r="A96" s="74"/>
      <c r="B96" s="13">
        <v>54</v>
      </c>
      <c r="C96" s="14" t="s">
        <v>39</v>
      </c>
      <c r="D96" s="104">
        <v>0.56999999999999995</v>
      </c>
      <c r="E96" s="104">
        <v>0.61</v>
      </c>
      <c r="F96" s="104">
        <v>0.66</v>
      </c>
      <c r="G96" s="104">
        <v>0.72</v>
      </c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AM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</row>
    <row r="97" spans="1:75" ht="14">
      <c r="A97" s="74"/>
      <c r="B97" s="13">
        <v>55</v>
      </c>
      <c r="C97" s="14" t="s">
        <v>40</v>
      </c>
      <c r="D97" s="104">
        <v>0.63</v>
      </c>
      <c r="E97" s="104">
        <v>0.64</v>
      </c>
      <c r="F97" s="104">
        <v>0.68</v>
      </c>
      <c r="G97" s="104">
        <v>0.77</v>
      </c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AM97" s="74"/>
      <c r="BE97" s="74"/>
      <c r="BF97" s="74"/>
      <c r="BG97" s="74"/>
      <c r="BH97" s="74"/>
      <c r="BI97" s="74"/>
      <c r="BJ97" s="74"/>
      <c r="BK97" s="74"/>
      <c r="BL97" s="74"/>
      <c r="BM97" s="74"/>
      <c r="BN97" s="74"/>
      <c r="BO97" s="74"/>
      <c r="BP97" s="74"/>
      <c r="BQ97" s="74"/>
      <c r="BR97" s="74"/>
      <c r="BS97" s="74"/>
      <c r="BT97" s="74"/>
      <c r="BU97" s="74"/>
      <c r="BV97" s="74"/>
      <c r="BW97" s="74"/>
    </row>
    <row r="98" spans="1:75" ht="14">
      <c r="A98" s="74"/>
      <c r="B98" s="13">
        <v>56</v>
      </c>
      <c r="C98" s="14" t="s">
        <v>41</v>
      </c>
      <c r="D98" s="104">
        <v>0.56999999999999995</v>
      </c>
      <c r="E98" s="104">
        <v>0.6</v>
      </c>
      <c r="F98" s="104">
        <v>0.65</v>
      </c>
      <c r="G98" s="104">
        <v>0.71</v>
      </c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AM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</row>
    <row r="99" spans="1:75" ht="14">
      <c r="A99" s="74"/>
      <c r="B99" s="13">
        <v>57</v>
      </c>
      <c r="C99" s="14" t="s">
        <v>42</v>
      </c>
      <c r="D99" s="104">
        <v>0.57999999999999996</v>
      </c>
      <c r="E99" s="104">
        <v>0.61</v>
      </c>
      <c r="F99" s="104">
        <v>0.67</v>
      </c>
      <c r="G99" s="104">
        <v>0.72</v>
      </c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AM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</row>
    <row r="100" spans="1:75" ht="14">
      <c r="A100" s="74"/>
      <c r="B100" s="13">
        <v>58</v>
      </c>
      <c r="C100" s="14" t="s">
        <v>106</v>
      </c>
      <c r="D100" s="104">
        <v>0.52</v>
      </c>
      <c r="E100" s="104">
        <v>0.54</v>
      </c>
      <c r="F100" s="104">
        <v>0.6</v>
      </c>
      <c r="G100" s="104">
        <v>0.67</v>
      </c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AM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</row>
    <row r="101" spans="1:75" ht="14">
      <c r="A101" s="74"/>
      <c r="B101" s="13">
        <v>59</v>
      </c>
      <c r="C101" s="14" t="s">
        <v>43</v>
      </c>
      <c r="D101" s="104">
        <v>0.56999999999999995</v>
      </c>
      <c r="E101" s="104">
        <v>0.57999999999999996</v>
      </c>
      <c r="F101" s="104">
        <v>0.65</v>
      </c>
      <c r="G101" s="104">
        <v>0.71</v>
      </c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AM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</row>
    <row r="102" spans="1:75" ht="14">
      <c r="A102" s="74"/>
      <c r="B102" s="13">
        <v>60</v>
      </c>
      <c r="C102" s="14" t="s">
        <v>44</v>
      </c>
      <c r="D102" s="104">
        <v>0.62</v>
      </c>
      <c r="E102" s="104">
        <v>0.64</v>
      </c>
      <c r="F102" s="104">
        <v>0.69</v>
      </c>
      <c r="G102" s="104">
        <v>0.75</v>
      </c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AM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</row>
    <row r="103" spans="1:75" ht="14">
      <c r="A103" s="74"/>
      <c r="B103" s="13">
        <v>61</v>
      </c>
      <c r="C103" s="14" t="s">
        <v>101</v>
      </c>
      <c r="D103" s="104">
        <v>0.55000000000000004</v>
      </c>
      <c r="E103" s="104">
        <v>0.56999999999999995</v>
      </c>
      <c r="F103" s="104">
        <v>0.64</v>
      </c>
      <c r="G103" s="104">
        <v>0.68</v>
      </c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AM103" s="74"/>
      <c r="BE103" s="74"/>
      <c r="BF103" s="74"/>
      <c r="BG103" s="74"/>
      <c r="BH103" s="74"/>
      <c r="BI103" s="74"/>
      <c r="BJ103" s="74"/>
      <c r="BK103" s="74"/>
      <c r="BL103" s="74"/>
      <c r="BM103" s="74"/>
      <c r="BN103" s="74"/>
      <c r="BO103" s="74"/>
      <c r="BP103" s="74"/>
      <c r="BQ103" s="74"/>
      <c r="BR103" s="74"/>
      <c r="BS103" s="74"/>
      <c r="BT103" s="74"/>
      <c r="BU103" s="74"/>
      <c r="BV103" s="74"/>
      <c r="BW103" s="74"/>
    </row>
    <row r="104" spans="1:75" ht="14">
      <c r="A104" s="74"/>
      <c r="B104" s="13">
        <v>62</v>
      </c>
      <c r="C104" s="14" t="s">
        <v>45</v>
      </c>
      <c r="D104" s="104">
        <v>0.63</v>
      </c>
      <c r="E104" s="104">
        <v>0.66</v>
      </c>
      <c r="F104" s="104">
        <v>0.72</v>
      </c>
      <c r="G104" s="104">
        <v>0.76</v>
      </c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AM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</row>
    <row r="105" spans="1:75" ht="14">
      <c r="A105" s="74"/>
      <c r="B105" s="13">
        <v>63</v>
      </c>
      <c r="C105" s="14" t="s">
        <v>46</v>
      </c>
      <c r="D105" s="104">
        <v>0.51</v>
      </c>
      <c r="E105" s="104">
        <v>0.56000000000000005</v>
      </c>
      <c r="F105" s="104">
        <v>0.61</v>
      </c>
      <c r="G105" s="104">
        <v>0.66</v>
      </c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AM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  <c r="BV105" s="74"/>
      <c r="BW105" s="74"/>
    </row>
    <row r="106" spans="1:75" ht="14">
      <c r="A106" s="74"/>
      <c r="B106" s="13">
        <v>64</v>
      </c>
      <c r="C106" s="14" t="s">
        <v>47</v>
      </c>
      <c r="D106" s="104">
        <v>0.49</v>
      </c>
      <c r="E106" s="104">
        <v>0.52</v>
      </c>
      <c r="F106" s="104">
        <v>0.56000000000000005</v>
      </c>
      <c r="G106" s="104">
        <v>0.63</v>
      </c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AM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</row>
    <row r="107" spans="1:75" ht="14">
      <c r="A107" s="74"/>
      <c r="B107" s="13">
        <v>65</v>
      </c>
      <c r="C107" s="14" t="s">
        <v>48</v>
      </c>
      <c r="D107" s="104">
        <v>0.47</v>
      </c>
      <c r="E107" s="104">
        <v>0.51</v>
      </c>
      <c r="F107" s="104">
        <v>0.59</v>
      </c>
      <c r="G107" s="104">
        <v>0.64</v>
      </c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AM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</row>
    <row r="108" spans="1:75" ht="14">
      <c r="A108" s="74"/>
      <c r="B108" s="13">
        <v>66</v>
      </c>
      <c r="C108" s="14" t="s">
        <v>49</v>
      </c>
      <c r="D108" s="104">
        <v>0.43</v>
      </c>
      <c r="E108" s="104">
        <v>0.46</v>
      </c>
      <c r="F108" s="104">
        <v>0.53</v>
      </c>
      <c r="G108" s="104">
        <v>0.6</v>
      </c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AM108" s="74"/>
      <c r="BE108" s="74"/>
      <c r="BF108" s="74"/>
      <c r="BG108" s="74"/>
      <c r="BH108" s="74"/>
      <c r="BI108" s="74"/>
      <c r="BJ108" s="74"/>
      <c r="BK108" s="74"/>
      <c r="BL108" s="74"/>
      <c r="BM108" s="74"/>
      <c r="BN108" s="74"/>
      <c r="BO108" s="74"/>
      <c r="BP108" s="74"/>
      <c r="BQ108" s="74"/>
      <c r="BR108" s="74"/>
      <c r="BS108" s="74"/>
      <c r="BT108" s="74"/>
      <c r="BU108" s="74"/>
      <c r="BV108" s="74"/>
      <c r="BW108" s="74"/>
    </row>
    <row r="109" spans="1:75" ht="14">
      <c r="A109" s="74"/>
      <c r="B109" s="13">
        <v>67</v>
      </c>
      <c r="C109" s="14" t="s">
        <v>50</v>
      </c>
      <c r="D109" s="104">
        <v>0.28999999999999998</v>
      </c>
      <c r="E109" s="104">
        <v>0.31</v>
      </c>
      <c r="F109" s="104">
        <v>0.37</v>
      </c>
      <c r="G109" s="104">
        <v>0.39</v>
      </c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AM109" s="74"/>
      <c r="BE109" s="74"/>
      <c r="BF109" s="74"/>
      <c r="BG109" s="74"/>
      <c r="BH109" s="74"/>
      <c r="BI109" s="74"/>
      <c r="BJ109" s="74"/>
      <c r="BK109" s="74"/>
      <c r="BL109" s="74"/>
      <c r="BM109" s="74"/>
      <c r="BN109" s="74"/>
      <c r="BO109" s="74"/>
      <c r="BP109" s="74"/>
      <c r="BQ109" s="74"/>
      <c r="BR109" s="74"/>
      <c r="BS109" s="74"/>
      <c r="BT109" s="74"/>
      <c r="BU109" s="74"/>
      <c r="BV109" s="74"/>
      <c r="BW109" s="74"/>
    </row>
    <row r="110" spans="1:75" ht="14">
      <c r="A110" s="74"/>
      <c r="B110" s="13">
        <v>68</v>
      </c>
      <c r="C110" s="14" t="s">
        <v>51</v>
      </c>
      <c r="D110" s="104">
        <v>0.56999999999999995</v>
      </c>
      <c r="E110" s="104">
        <v>0.62</v>
      </c>
      <c r="F110" s="104">
        <v>0.66</v>
      </c>
      <c r="G110" s="104">
        <v>0.68</v>
      </c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AM110" s="74"/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74"/>
      <c r="BR110" s="74"/>
      <c r="BS110" s="74"/>
      <c r="BT110" s="74"/>
      <c r="BU110" s="74"/>
      <c r="BV110" s="74"/>
      <c r="BW110" s="74"/>
    </row>
    <row r="111" spans="1:75" ht="14">
      <c r="A111" s="74"/>
      <c r="B111" s="13">
        <v>69</v>
      </c>
      <c r="C111" s="14" t="s">
        <v>52</v>
      </c>
      <c r="D111" s="104">
        <v>0.68</v>
      </c>
      <c r="E111" s="104">
        <v>0.71</v>
      </c>
      <c r="F111" s="104">
        <v>0.78</v>
      </c>
      <c r="G111" s="104">
        <v>0.82</v>
      </c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AM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</row>
    <row r="112" spans="1:75" ht="14">
      <c r="A112" s="74"/>
      <c r="B112" s="13">
        <v>70</v>
      </c>
      <c r="C112" s="14" t="s">
        <v>53</v>
      </c>
      <c r="D112" s="104">
        <v>0.62</v>
      </c>
      <c r="E112" s="104">
        <v>0.63</v>
      </c>
      <c r="F112" s="104">
        <v>0.75</v>
      </c>
      <c r="G112" s="104">
        <v>0.78</v>
      </c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AM112" s="74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74"/>
      <c r="BR112" s="74"/>
      <c r="BS112" s="74"/>
      <c r="BT112" s="74"/>
      <c r="BU112" s="74"/>
      <c r="BV112" s="74"/>
      <c r="BW112" s="74"/>
    </row>
    <row r="113" spans="1:75" ht="14">
      <c r="A113" s="74"/>
      <c r="B113" s="13">
        <v>71</v>
      </c>
      <c r="C113" s="14" t="s">
        <v>54</v>
      </c>
      <c r="D113" s="104">
        <v>0.61</v>
      </c>
      <c r="E113" s="104">
        <v>0.66</v>
      </c>
      <c r="F113" s="104">
        <v>0.75</v>
      </c>
      <c r="G113" s="104">
        <v>0.8</v>
      </c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AM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</row>
    <row r="114" spans="1:75" ht="14">
      <c r="A114" s="74"/>
      <c r="B114" s="13">
        <v>72</v>
      </c>
      <c r="C114" s="14" t="s">
        <v>134</v>
      </c>
      <c r="D114" s="104"/>
      <c r="E114" s="104"/>
      <c r="F114" s="104"/>
      <c r="G114" s="10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AM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  <c r="BV114" s="74"/>
      <c r="BW114" s="74"/>
    </row>
    <row r="115" spans="1:75" ht="14">
      <c r="A115" s="74"/>
      <c r="B115" s="13">
        <v>73</v>
      </c>
      <c r="C115" s="15" t="s">
        <v>135</v>
      </c>
      <c r="D115" s="104"/>
      <c r="E115" s="104"/>
      <c r="F115" s="104"/>
      <c r="G115" s="10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AM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</row>
    <row r="116" spans="1:75" ht="14">
      <c r="A116" s="74"/>
      <c r="B116" s="13">
        <v>74</v>
      </c>
      <c r="C116" s="15" t="s">
        <v>136</v>
      </c>
      <c r="D116" s="104"/>
      <c r="E116" s="104"/>
      <c r="F116" s="104"/>
      <c r="G116" s="10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AM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4"/>
      <c r="BR116" s="74"/>
      <c r="BS116" s="74"/>
      <c r="BT116" s="74"/>
      <c r="BU116" s="74"/>
      <c r="BV116" s="74"/>
      <c r="BW116" s="74"/>
    </row>
    <row r="117" spans="1:75" ht="14">
      <c r="A117" s="74"/>
      <c r="B117" s="13">
        <v>75</v>
      </c>
      <c r="C117" s="14" t="s">
        <v>137</v>
      </c>
      <c r="D117" s="104"/>
      <c r="E117" s="104"/>
      <c r="F117" s="104"/>
      <c r="G117" s="10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AM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</row>
    <row r="118" spans="1:75" ht="14">
      <c r="A118" s="74"/>
      <c r="B118" s="13">
        <v>76</v>
      </c>
      <c r="C118" s="14" t="s">
        <v>138</v>
      </c>
      <c r="D118" s="104"/>
      <c r="E118" s="104"/>
      <c r="F118" s="104"/>
      <c r="G118" s="10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AM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74"/>
      <c r="BR118" s="74"/>
      <c r="BS118" s="74"/>
      <c r="BT118" s="74"/>
      <c r="BU118" s="74"/>
      <c r="BV118" s="74"/>
      <c r="BW118" s="74"/>
    </row>
    <row r="119" spans="1:75" ht="14">
      <c r="A119" s="74"/>
      <c r="B119" s="13">
        <v>77</v>
      </c>
      <c r="C119" s="14" t="s">
        <v>139</v>
      </c>
      <c r="D119" s="104"/>
      <c r="E119" s="104"/>
      <c r="F119" s="104"/>
      <c r="G119" s="10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AM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</row>
    <row r="120" spans="1:75" ht="14">
      <c r="A120" s="74"/>
      <c r="B120" s="13">
        <v>78</v>
      </c>
      <c r="C120" s="14" t="s">
        <v>140</v>
      </c>
      <c r="D120" s="104"/>
      <c r="E120" s="104"/>
      <c r="F120" s="104"/>
      <c r="G120" s="10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AM120" s="74"/>
      <c r="BE120" s="74"/>
      <c r="BF120" s="74"/>
      <c r="BG120" s="74"/>
      <c r="BH120" s="74"/>
      <c r="BI120" s="74"/>
      <c r="BJ120" s="74"/>
      <c r="BK120" s="74"/>
      <c r="BL120" s="74"/>
      <c r="BM120" s="74"/>
      <c r="BN120" s="74"/>
      <c r="BO120" s="74"/>
      <c r="BP120" s="74"/>
      <c r="BQ120" s="74"/>
      <c r="BR120" s="74"/>
      <c r="BS120" s="74"/>
      <c r="BT120" s="74"/>
      <c r="BU120" s="74"/>
      <c r="BV120" s="74"/>
      <c r="BW120" s="74"/>
    </row>
    <row r="121" spans="1:75" ht="14">
      <c r="A121" s="74"/>
      <c r="B121" s="13">
        <v>79</v>
      </c>
      <c r="C121" s="14" t="s">
        <v>55</v>
      </c>
      <c r="D121" s="104"/>
      <c r="E121" s="104"/>
      <c r="F121" s="104"/>
      <c r="G121" s="10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AM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</row>
    <row r="122" spans="1:75" ht="14">
      <c r="A122" s="74"/>
      <c r="B122" s="13">
        <v>80</v>
      </c>
      <c r="C122" s="14" t="s">
        <v>141</v>
      </c>
      <c r="D122" s="104"/>
      <c r="E122" s="104"/>
      <c r="F122" s="104"/>
      <c r="G122" s="10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AM122" s="74"/>
      <c r="BE122" s="74"/>
      <c r="BF122" s="74"/>
      <c r="BG122" s="74"/>
      <c r="BH122" s="74"/>
      <c r="BI122" s="74"/>
      <c r="BJ122" s="74"/>
      <c r="BK122" s="74"/>
      <c r="BL122" s="74"/>
      <c r="BM122" s="74"/>
      <c r="BN122" s="74"/>
      <c r="BO122" s="74"/>
      <c r="BP122" s="74"/>
      <c r="BQ122" s="74"/>
      <c r="BR122" s="74"/>
      <c r="BS122" s="74"/>
      <c r="BT122" s="74"/>
      <c r="BU122" s="74"/>
      <c r="BV122" s="74"/>
      <c r="BW122" s="74"/>
    </row>
    <row r="123" spans="1:75" ht="14">
      <c r="A123" s="74"/>
      <c r="B123" s="13">
        <v>81</v>
      </c>
      <c r="C123" s="14" t="s">
        <v>109</v>
      </c>
      <c r="D123" s="104"/>
      <c r="E123" s="104"/>
      <c r="F123" s="104"/>
      <c r="G123" s="10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AM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</row>
    <row r="124" spans="1:75" ht="14">
      <c r="A124" s="74"/>
      <c r="B124" s="13">
        <v>82</v>
      </c>
      <c r="C124" s="14" t="s">
        <v>142</v>
      </c>
      <c r="D124" s="104"/>
      <c r="E124" s="104"/>
      <c r="F124" s="104"/>
      <c r="G124" s="10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AM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  <c r="BW124" s="74"/>
    </row>
    <row r="125" spans="1:75" ht="14">
      <c r="A125" s="74"/>
      <c r="B125" s="13">
        <v>83</v>
      </c>
      <c r="C125" s="14" t="s">
        <v>110</v>
      </c>
      <c r="D125" s="104"/>
      <c r="E125" s="104"/>
      <c r="F125" s="104"/>
      <c r="G125" s="10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AM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</row>
    <row r="126" spans="1:75" ht="14">
      <c r="A126" s="74"/>
      <c r="B126" s="13">
        <v>84</v>
      </c>
      <c r="C126" s="14" t="s">
        <v>111</v>
      </c>
      <c r="D126" s="104"/>
      <c r="E126" s="104"/>
      <c r="F126" s="104"/>
      <c r="G126" s="10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AM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</row>
    <row r="127" spans="1:75" ht="14">
      <c r="A127" s="74"/>
      <c r="B127" s="74"/>
      <c r="C127" s="74"/>
      <c r="D127" s="104"/>
      <c r="E127" s="104"/>
      <c r="F127" s="104"/>
      <c r="G127" s="10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AM127" s="74"/>
      <c r="BE127" s="74"/>
      <c r="BF127" s="74"/>
      <c r="BG127" s="74"/>
      <c r="BH127" s="74"/>
      <c r="BI127" s="74"/>
      <c r="BJ127" s="74"/>
      <c r="BK127" s="74"/>
      <c r="BL127" s="74"/>
      <c r="BM127" s="74"/>
      <c r="BN127" s="74"/>
      <c r="BO127" s="74"/>
      <c r="BP127" s="74"/>
      <c r="BQ127" s="74"/>
      <c r="BR127" s="74"/>
      <c r="BS127" s="74"/>
      <c r="BT127" s="74"/>
      <c r="BU127" s="74"/>
      <c r="BV127" s="74"/>
      <c r="BW127" s="74"/>
    </row>
    <row r="128" spans="1:75" ht="14">
      <c r="A128" s="74"/>
      <c r="B128" s="74"/>
      <c r="C128" s="74"/>
      <c r="D128" s="104"/>
      <c r="E128" s="104"/>
      <c r="F128" s="104"/>
      <c r="G128" s="10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AM128" s="74"/>
      <c r="BE128" s="74"/>
      <c r="BF128" s="74"/>
      <c r="BG128" s="74"/>
      <c r="BH128" s="74"/>
      <c r="BI128" s="74"/>
      <c r="BJ128" s="74"/>
      <c r="BK128" s="74"/>
      <c r="BL128" s="74"/>
      <c r="BM128" s="74"/>
      <c r="BN128" s="74"/>
      <c r="BO128" s="74"/>
      <c r="BP128" s="74"/>
      <c r="BQ128" s="74"/>
      <c r="BR128" s="74"/>
      <c r="BS128" s="74"/>
      <c r="BT128" s="74"/>
      <c r="BU128" s="74"/>
      <c r="BV128" s="74"/>
      <c r="BW128" s="74"/>
    </row>
    <row r="129" spans="1:75" ht="14">
      <c r="A129" s="74"/>
      <c r="B129" s="74"/>
      <c r="C129" s="74"/>
      <c r="D129" s="104"/>
      <c r="E129" s="104"/>
      <c r="F129" s="104"/>
      <c r="G129" s="10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AM129" s="74"/>
      <c r="BE129" s="74"/>
      <c r="BF129" s="74"/>
      <c r="BG129" s="74"/>
      <c r="BH129" s="74"/>
      <c r="BI129" s="74"/>
      <c r="BJ129" s="74"/>
      <c r="BK129" s="74"/>
      <c r="BL129" s="74"/>
      <c r="BM129" s="74"/>
      <c r="BN129" s="74"/>
      <c r="BO129" s="74"/>
      <c r="BP129" s="74"/>
      <c r="BQ129" s="74"/>
      <c r="BR129" s="74"/>
      <c r="BS129" s="74"/>
      <c r="BT129" s="74"/>
      <c r="BU129" s="74"/>
      <c r="BV129" s="74"/>
      <c r="BW129" s="74"/>
    </row>
    <row r="130" spans="1:75" ht="14">
      <c r="A130" s="74"/>
      <c r="B130" s="74"/>
      <c r="C130" s="74"/>
      <c r="D130" s="104"/>
      <c r="E130" s="104"/>
      <c r="F130" s="104"/>
      <c r="G130" s="10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AM130" s="74"/>
      <c r="BE130" s="74"/>
      <c r="BF130" s="74"/>
      <c r="BG130" s="74"/>
      <c r="BH130" s="74"/>
      <c r="BI130" s="74"/>
      <c r="BJ130" s="74"/>
      <c r="BK130" s="74"/>
      <c r="BL130" s="74"/>
      <c r="BM130" s="74"/>
      <c r="BN130" s="74"/>
      <c r="BO130" s="74"/>
      <c r="BP130" s="74"/>
      <c r="BQ130" s="74"/>
      <c r="BR130" s="74"/>
      <c r="BS130" s="74"/>
      <c r="BT130" s="74"/>
      <c r="BU130" s="74"/>
      <c r="BV130" s="74"/>
      <c r="BW130" s="74"/>
    </row>
    <row r="131" spans="1:75">
      <c r="A131" s="74"/>
      <c r="B131" s="74"/>
      <c r="C131" s="74"/>
      <c r="D131" s="74"/>
      <c r="E131" s="97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AM131" s="74"/>
      <c r="BE131" s="74"/>
      <c r="BF131" s="74"/>
      <c r="BG131" s="74"/>
      <c r="BH131" s="74"/>
      <c r="BI131" s="74"/>
      <c r="BJ131" s="74"/>
      <c r="BK131" s="74"/>
      <c r="BL131" s="74"/>
      <c r="BM131" s="74"/>
      <c r="BN131" s="74"/>
      <c r="BO131" s="74"/>
      <c r="BP131" s="74"/>
      <c r="BQ131" s="74"/>
      <c r="BR131" s="74"/>
      <c r="BS131" s="74"/>
      <c r="BT131" s="74"/>
      <c r="BU131" s="74"/>
      <c r="BV131" s="74"/>
      <c r="BW131" s="74"/>
    </row>
    <row r="132" spans="1:75">
      <c r="A132" s="74"/>
      <c r="B132" s="74"/>
      <c r="C132" s="74"/>
      <c r="D132" s="74"/>
      <c r="E132" s="97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AM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</row>
    <row r="133" spans="1:75">
      <c r="A133" s="74"/>
      <c r="B133" s="74"/>
      <c r="C133" s="74"/>
      <c r="D133" s="74"/>
      <c r="E133" s="97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AM133" s="74"/>
      <c r="BE133" s="74"/>
      <c r="BF133" s="74"/>
      <c r="BG133" s="74"/>
      <c r="BH133" s="74"/>
      <c r="BI133" s="74"/>
      <c r="BJ133" s="74"/>
      <c r="BK133" s="74"/>
      <c r="BL133" s="74"/>
      <c r="BM133" s="74"/>
      <c r="BN133" s="74"/>
      <c r="BO133" s="74"/>
      <c r="BP133" s="74"/>
      <c r="BQ133" s="74"/>
      <c r="BR133" s="74"/>
      <c r="BS133" s="74"/>
      <c r="BT133" s="74"/>
      <c r="BU133" s="74"/>
      <c r="BV133" s="74"/>
      <c r="BW133" s="74"/>
    </row>
    <row r="134" spans="1:75">
      <c r="A134" s="74"/>
      <c r="B134" s="74"/>
      <c r="C134" s="74"/>
      <c r="D134" s="74"/>
      <c r="E134" s="97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AM134" s="74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74"/>
      <c r="BR134" s="74"/>
      <c r="BS134" s="74"/>
      <c r="BT134" s="74"/>
      <c r="BU134" s="74"/>
      <c r="BV134" s="74"/>
      <c r="BW134" s="74"/>
    </row>
    <row r="135" spans="1:75">
      <c r="A135" s="74"/>
      <c r="B135" s="74"/>
      <c r="C135" s="74"/>
      <c r="D135" s="74"/>
      <c r="E135" s="97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AM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</row>
    <row r="136" spans="1:75">
      <c r="A136" s="74"/>
      <c r="B136" s="74"/>
      <c r="C136" s="74"/>
      <c r="D136" s="74"/>
      <c r="E136" s="97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AM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</row>
    <row r="137" spans="1:75">
      <c r="A137" s="74"/>
      <c r="B137" s="74"/>
      <c r="C137" s="74"/>
      <c r="D137" s="74"/>
      <c r="E137" s="97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AM137" s="74"/>
      <c r="BE137" s="74"/>
      <c r="BF137" s="74"/>
      <c r="BG137" s="74"/>
      <c r="BH137" s="74"/>
      <c r="BI137" s="74"/>
      <c r="BJ137" s="74"/>
      <c r="BK137" s="74"/>
      <c r="BL137" s="74"/>
      <c r="BM137" s="74"/>
      <c r="BN137" s="74"/>
      <c r="BO137" s="74"/>
      <c r="BP137" s="74"/>
      <c r="BQ137" s="74"/>
      <c r="BR137" s="74"/>
      <c r="BS137" s="74"/>
      <c r="BT137" s="74"/>
      <c r="BU137" s="74"/>
      <c r="BV137" s="74"/>
      <c r="BW137" s="74"/>
    </row>
    <row r="138" spans="1:75">
      <c r="A138" s="74"/>
      <c r="B138" s="74"/>
      <c r="C138" s="74"/>
      <c r="D138" s="74"/>
      <c r="E138" s="97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AM138" s="74"/>
      <c r="BE138" s="74"/>
      <c r="BF138" s="74"/>
      <c r="BG138" s="74"/>
      <c r="BH138" s="74"/>
      <c r="BI138" s="74"/>
      <c r="BJ138" s="74"/>
      <c r="BK138" s="74"/>
      <c r="BL138" s="74"/>
      <c r="BM138" s="74"/>
      <c r="BN138" s="74"/>
      <c r="BO138" s="74"/>
      <c r="BP138" s="74"/>
      <c r="BQ138" s="74"/>
      <c r="BR138" s="74"/>
      <c r="BS138" s="74"/>
      <c r="BT138" s="74"/>
      <c r="BU138" s="74"/>
      <c r="BV138" s="74"/>
      <c r="BW138" s="74"/>
    </row>
    <row r="139" spans="1:75">
      <c r="A139" s="74"/>
      <c r="B139" s="74"/>
      <c r="C139" s="74"/>
      <c r="D139" s="74"/>
      <c r="E139" s="97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AM139" s="74"/>
      <c r="BE139" s="74"/>
      <c r="BF139" s="74"/>
      <c r="BG139" s="74"/>
      <c r="BH139" s="74"/>
      <c r="BI139" s="74"/>
      <c r="BJ139" s="74"/>
      <c r="BK139" s="74"/>
      <c r="BL139" s="74"/>
      <c r="BM139" s="74"/>
      <c r="BN139" s="74"/>
      <c r="BO139" s="74"/>
      <c r="BP139" s="74"/>
      <c r="BQ139" s="74"/>
      <c r="BR139" s="74"/>
      <c r="BS139" s="74"/>
      <c r="BT139" s="74"/>
      <c r="BU139" s="74"/>
      <c r="BV139" s="74"/>
      <c r="BW139" s="74"/>
    </row>
    <row r="140" spans="1:75">
      <c r="A140" s="74"/>
      <c r="B140" s="74"/>
      <c r="C140" s="74"/>
      <c r="D140" s="74"/>
      <c r="E140" s="97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AM140" s="74"/>
      <c r="BE140" s="74"/>
      <c r="BF140" s="74"/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74"/>
      <c r="BR140" s="74"/>
      <c r="BS140" s="74"/>
      <c r="BT140" s="74"/>
      <c r="BU140" s="74"/>
      <c r="BV140" s="74"/>
      <c r="BW140" s="74"/>
    </row>
    <row r="141" spans="1:75">
      <c r="A141" s="74"/>
      <c r="B141" s="74"/>
      <c r="C141" s="74"/>
      <c r="D141" s="74"/>
      <c r="E141" s="97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AM141" s="74"/>
      <c r="BE141" s="74"/>
      <c r="BF141" s="74"/>
      <c r="BG141" s="74"/>
      <c r="BH141" s="74"/>
      <c r="BI141" s="74"/>
      <c r="BJ141" s="74"/>
      <c r="BK141" s="74"/>
      <c r="BL141" s="74"/>
      <c r="BM141" s="74"/>
      <c r="BN141" s="74"/>
      <c r="BO141" s="74"/>
      <c r="BP141" s="74"/>
      <c r="BQ141" s="74"/>
      <c r="BR141" s="74"/>
      <c r="BS141" s="74"/>
      <c r="BT141" s="74"/>
      <c r="BU141" s="74"/>
      <c r="BV141" s="74"/>
      <c r="BW141" s="74"/>
    </row>
    <row r="142" spans="1:75">
      <c r="A142" s="74"/>
      <c r="B142" s="74"/>
      <c r="C142" s="74"/>
      <c r="D142" s="74"/>
      <c r="E142" s="97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AM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</row>
    <row r="143" spans="1:75">
      <c r="A143" s="74"/>
      <c r="B143" s="74"/>
      <c r="C143" s="74"/>
      <c r="D143" s="74"/>
      <c r="E143" s="97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AM143" s="74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4"/>
      <c r="BP143" s="74"/>
      <c r="BQ143" s="74"/>
      <c r="BR143" s="74"/>
      <c r="BS143" s="74"/>
      <c r="BT143" s="74"/>
      <c r="BU143" s="74"/>
      <c r="BV143" s="74"/>
      <c r="BW143" s="74"/>
    </row>
    <row r="144" spans="1:75">
      <c r="A144" s="74"/>
      <c r="B144" s="74"/>
      <c r="C144" s="74"/>
      <c r="D144" s="74"/>
      <c r="E144" s="97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AM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</row>
    <row r="145" spans="1:75">
      <c r="A145" s="74"/>
      <c r="B145" s="74"/>
      <c r="C145" s="74"/>
      <c r="D145" s="74"/>
      <c r="E145" s="97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AM145" s="74"/>
      <c r="BE145" s="74"/>
      <c r="BF145" s="74"/>
      <c r="BG145" s="74"/>
      <c r="BH145" s="74"/>
      <c r="BI145" s="74"/>
      <c r="BJ145" s="74"/>
      <c r="BK145" s="74"/>
      <c r="BL145" s="74"/>
      <c r="BM145" s="74"/>
      <c r="BN145" s="74"/>
      <c r="BO145" s="74"/>
      <c r="BP145" s="74"/>
      <c r="BQ145" s="74"/>
      <c r="BR145" s="74"/>
      <c r="BS145" s="74"/>
      <c r="BT145" s="74"/>
      <c r="BU145" s="74"/>
      <c r="BV145" s="74"/>
      <c r="BW145" s="74"/>
    </row>
    <row r="146" spans="1:75">
      <c r="A146" s="74"/>
      <c r="B146" s="74"/>
      <c r="C146" s="74"/>
      <c r="D146" s="74"/>
      <c r="E146" s="97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AM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</row>
    <row r="147" spans="1:75">
      <c r="A147" s="74"/>
      <c r="B147" s="74"/>
      <c r="C147" s="74"/>
      <c r="D147" s="74"/>
      <c r="E147" s="97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AM147" s="74"/>
      <c r="BE147" s="74"/>
      <c r="BF147" s="74"/>
      <c r="BG147" s="74"/>
      <c r="BH147" s="74"/>
      <c r="BI147" s="74"/>
      <c r="BJ147" s="74"/>
      <c r="BK147" s="74"/>
      <c r="BL147" s="74"/>
      <c r="BM147" s="74"/>
      <c r="BN147" s="74"/>
      <c r="BO147" s="74"/>
      <c r="BP147" s="74"/>
      <c r="BQ147" s="74"/>
      <c r="BR147" s="74"/>
      <c r="BS147" s="74"/>
      <c r="BT147" s="74"/>
      <c r="BU147" s="74"/>
      <c r="BV147" s="74"/>
      <c r="BW147" s="74"/>
    </row>
    <row r="148" spans="1:75">
      <c r="A148" s="74"/>
      <c r="B148" s="74"/>
      <c r="C148" s="74"/>
      <c r="D148" s="74"/>
      <c r="E148" s="97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AM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</row>
    <row r="149" spans="1:75">
      <c r="A149" s="74"/>
      <c r="B149" s="74"/>
      <c r="C149" s="97"/>
      <c r="D149" s="97"/>
      <c r="E149" s="97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AM149" s="74"/>
      <c r="BE149" s="74"/>
      <c r="BF149" s="74"/>
      <c r="BG149" s="74"/>
      <c r="BH149" s="74"/>
      <c r="BI149" s="74"/>
      <c r="BJ149" s="74"/>
      <c r="BK149" s="74"/>
      <c r="BL149" s="74"/>
      <c r="BM149" s="74"/>
      <c r="BN149" s="74"/>
      <c r="BO149" s="74"/>
      <c r="BP149" s="74"/>
      <c r="BQ149" s="74"/>
      <c r="BR149" s="74"/>
      <c r="BS149" s="74"/>
      <c r="BT149" s="74"/>
      <c r="BU149" s="74"/>
      <c r="BV149" s="74"/>
      <c r="BW149" s="74"/>
    </row>
    <row r="150" spans="1:75">
      <c r="A150" s="74"/>
      <c r="B150" s="74"/>
      <c r="C150" s="97"/>
      <c r="D150" s="97"/>
      <c r="E150" s="97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AM150" s="74"/>
      <c r="BE150" s="74"/>
      <c r="BF150" s="74"/>
      <c r="BG150" s="74"/>
      <c r="BH150" s="74"/>
      <c r="BI150" s="74"/>
      <c r="BJ150" s="74"/>
      <c r="BK150" s="74"/>
      <c r="BL150" s="74"/>
      <c r="BM150" s="74"/>
      <c r="BN150" s="74"/>
      <c r="BO150" s="74"/>
      <c r="BP150" s="74"/>
      <c r="BQ150" s="74"/>
      <c r="BR150" s="74"/>
      <c r="BS150" s="74"/>
      <c r="BT150" s="74"/>
      <c r="BU150" s="74"/>
      <c r="BV150" s="74"/>
      <c r="BW150" s="74"/>
    </row>
    <row r="151" spans="1:75">
      <c r="A151" s="74"/>
      <c r="B151" s="74"/>
      <c r="C151" s="97"/>
      <c r="D151" s="97"/>
      <c r="E151" s="97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AM151" s="74"/>
      <c r="BE151" s="74"/>
      <c r="BF151" s="74"/>
      <c r="BG151" s="74"/>
      <c r="BH151" s="74"/>
      <c r="BI151" s="74"/>
      <c r="BJ151" s="74"/>
      <c r="BK151" s="74"/>
      <c r="BL151" s="74"/>
      <c r="BM151" s="74"/>
      <c r="BN151" s="74"/>
      <c r="BO151" s="74"/>
      <c r="BP151" s="74"/>
      <c r="BQ151" s="74"/>
      <c r="BR151" s="74"/>
      <c r="BS151" s="74"/>
      <c r="BT151" s="74"/>
      <c r="BU151" s="74"/>
      <c r="BV151" s="74"/>
      <c r="BW151" s="74"/>
    </row>
    <row r="152" spans="1:75">
      <c r="A152" s="74"/>
      <c r="B152" s="74"/>
      <c r="C152" s="97"/>
      <c r="D152" s="97"/>
      <c r="E152" s="97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AM152" s="74"/>
      <c r="BE152" s="74"/>
      <c r="BF152" s="74"/>
      <c r="BG152" s="74"/>
      <c r="BH152" s="74"/>
      <c r="BI152" s="74"/>
      <c r="BJ152" s="74"/>
      <c r="BK152" s="74"/>
      <c r="BL152" s="74"/>
      <c r="BM152" s="74"/>
      <c r="BN152" s="74"/>
      <c r="BO152" s="74"/>
      <c r="BP152" s="74"/>
      <c r="BQ152" s="74"/>
      <c r="BR152" s="74"/>
      <c r="BS152" s="74"/>
      <c r="BT152" s="74"/>
      <c r="BU152" s="74"/>
      <c r="BV152" s="74"/>
      <c r="BW152" s="74"/>
    </row>
    <row r="153" spans="1:75">
      <c r="A153" s="74"/>
      <c r="B153" s="74"/>
      <c r="C153" s="97"/>
      <c r="D153" s="97"/>
      <c r="E153" s="97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AM153" s="74"/>
      <c r="BE153" s="74"/>
      <c r="BF153" s="74"/>
      <c r="BG153" s="74"/>
      <c r="BH153" s="74"/>
      <c r="BI153" s="74"/>
      <c r="BJ153" s="74"/>
      <c r="BK153" s="74"/>
      <c r="BL153" s="74"/>
      <c r="BM153" s="74"/>
      <c r="BN153" s="74"/>
      <c r="BO153" s="74"/>
      <c r="BP153" s="74"/>
      <c r="BQ153" s="74"/>
      <c r="BR153" s="74"/>
      <c r="BS153" s="74"/>
      <c r="BT153" s="74"/>
      <c r="BU153" s="74"/>
      <c r="BV153" s="74"/>
      <c r="BW153" s="74"/>
    </row>
    <row r="154" spans="1:75">
      <c r="A154" s="74"/>
      <c r="B154" s="74"/>
      <c r="C154" s="97"/>
      <c r="D154" s="97"/>
      <c r="E154" s="97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AM154" s="74"/>
      <c r="BE154" s="74"/>
      <c r="BF154" s="74"/>
      <c r="BG154" s="74"/>
      <c r="BH154" s="74"/>
      <c r="BI154" s="74"/>
      <c r="BJ154" s="74"/>
      <c r="BK154" s="74"/>
      <c r="BL154" s="74"/>
      <c r="BM154" s="74"/>
      <c r="BN154" s="74"/>
      <c r="BO154" s="74"/>
      <c r="BP154" s="74"/>
      <c r="BQ154" s="74"/>
      <c r="BR154" s="74"/>
      <c r="BS154" s="74"/>
      <c r="BT154" s="74"/>
      <c r="BU154" s="74"/>
      <c r="BV154" s="74"/>
      <c r="BW154" s="74"/>
    </row>
    <row r="155" spans="1:75">
      <c r="A155" s="74"/>
      <c r="B155" s="74"/>
      <c r="C155" s="97"/>
      <c r="D155" s="97"/>
      <c r="E155" s="97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AM155" s="74"/>
      <c r="BE155" s="74"/>
      <c r="BF155" s="74"/>
      <c r="BG155" s="74"/>
      <c r="BH155" s="74"/>
      <c r="BI155" s="74"/>
      <c r="BJ155" s="74"/>
      <c r="BK155" s="74"/>
      <c r="BL155" s="74"/>
      <c r="BM155" s="74"/>
      <c r="BN155" s="74"/>
      <c r="BO155" s="74"/>
      <c r="BP155" s="74"/>
      <c r="BQ155" s="74"/>
      <c r="BR155" s="74"/>
      <c r="BS155" s="74"/>
      <c r="BT155" s="74"/>
      <c r="BU155" s="74"/>
      <c r="BV155" s="74"/>
      <c r="BW155" s="74"/>
    </row>
    <row r="156" spans="1:75">
      <c r="A156" s="74"/>
      <c r="B156" s="74"/>
      <c r="C156" s="97"/>
      <c r="D156" s="97"/>
      <c r="E156" s="97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AM156" s="74"/>
      <c r="BE156" s="74"/>
      <c r="BF156" s="74"/>
      <c r="BG156" s="74"/>
      <c r="BH156" s="74"/>
      <c r="BI156" s="74"/>
      <c r="BJ156" s="74"/>
      <c r="BK156" s="74"/>
      <c r="BL156" s="74"/>
      <c r="BM156" s="74"/>
      <c r="BN156" s="74"/>
      <c r="BO156" s="74"/>
      <c r="BP156" s="74"/>
      <c r="BQ156" s="74"/>
      <c r="BR156" s="74"/>
      <c r="BS156" s="74"/>
      <c r="BT156" s="74"/>
      <c r="BU156" s="74"/>
      <c r="BV156" s="74"/>
      <c r="BW156" s="74"/>
    </row>
    <row r="157" spans="1:75">
      <c r="A157" s="74"/>
      <c r="B157" s="74"/>
      <c r="C157" s="97"/>
      <c r="D157" s="97"/>
      <c r="E157" s="97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AM157" s="74"/>
      <c r="BE157" s="74"/>
      <c r="BF157" s="74"/>
      <c r="BG157" s="74"/>
      <c r="BH157" s="74"/>
      <c r="BI157" s="74"/>
      <c r="BJ157" s="74"/>
      <c r="BK157" s="74"/>
      <c r="BL157" s="74"/>
      <c r="BM157" s="74"/>
      <c r="BN157" s="74"/>
      <c r="BO157" s="74"/>
      <c r="BP157" s="74"/>
      <c r="BQ157" s="74"/>
      <c r="BR157" s="74"/>
      <c r="BS157" s="74"/>
      <c r="BT157" s="74"/>
      <c r="BU157" s="74"/>
      <c r="BV157" s="74"/>
      <c r="BW157" s="74"/>
    </row>
    <row r="158" spans="1:75">
      <c r="A158" s="74"/>
      <c r="B158" s="74"/>
      <c r="C158" s="97"/>
      <c r="D158" s="97"/>
      <c r="E158" s="97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AM158" s="74"/>
      <c r="BE158" s="74"/>
      <c r="BF158" s="74"/>
      <c r="BG158" s="74"/>
      <c r="BH158" s="74"/>
      <c r="BI158" s="74"/>
      <c r="BJ158" s="74"/>
      <c r="BK158" s="74"/>
      <c r="BL158" s="74"/>
      <c r="BM158" s="74"/>
      <c r="BN158" s="74"/>
      <c r="BO158" s="74"/>
      <c r="BP158" s="74"/>
      <c r="BQ158" s="74"/>
      <c r="BR158" s="74"/>
      <c r="BS158" s="74"/>
      <c r="BT158" s="74"/>
      <c r="BU158" s="74"/>
      <c r="BV158" s="74"/>
      <c r="BW158" s="74"/>
    </row>
    <row r="159" spans="1:75">
      <c r="A159" s="74"/>
      <c r="B159" s="74"/>
      <c r="C159" s="97"/>
      <c r="D159" s="97"/>
      <c r="E159" s="97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AM159" s="74"/>
      <c r="BE159" s="74"/>
      <c r="BF159" s="74"/>
      <c r="BG159" s="74"/>
      <c r="BH159" s="74"/>
      <c r="BI159" s="74"/>
      <c r="BJ159" s="74"/>
      <c r="BK159" s="74"/>
      <c r="BL159" s="74"/>
      <c r="BM159" s="74"/>
      <c r="BN159" s="74"/>
      <c r="BO159" s="74"/>
      <c r="BP159" s="74"/>
      <c r="BQ159" s="74"/>
      <c r="BR159" s="74"/>
      <c r="BS159" s="74"/>
      <c r="BT159" s="74"/>
      <c r="BU159" s="74"/>
      <c r="BV159" s="74"/>
      <c r="BW159" s="74"/>
    </row>
    <row r="160" spans="1:75">
      <c r="A160" s="74"/>
      <c r="B160" s="74"/>
      <c r="C160" s="97"/>
      <c r="D160" s="97"/>
      <c r="E160" s="97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AM160" s="74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74"/>
      <c r="BR160" s="74"/>
      <c r="BS160" s="74"/>
      <c r="BT160" s="74"/>
      <c r="BU160" s="74"/>
      <c r="BV160" s="74"/>
      <c r="BW160" s="74"/>
    </row>
    <row r="161" spans="1:75">
      <c r="A161" s="74"/>
      <c r="B161" s="74"/>
      <c r="C161" s="97"/>
      <c r="D161" s="97"/>
      <c r="E161" s="97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AM161" s="74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74"/>
      <c r="BP161" s="74"/>
      <c r="BQ161" s="74"/>
      <c r="BR161" s="74"/>
      <c r="BS161" s="74"/>
      <c r="BT161" s="74"/>
      <c r="BU161" s="74"/>
      <c r="BV161" s="74"/>
      <c r="BW161" s="74"/>
    </row>
    <row r="162" spans="1:75">
      <c r="A162" s="74"/>
      <c r="B162" s="74"/>
      <c r="C162" s="97"/>
      <c r="D162" s="97"/>
      <c r="E162" s="97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AM162" s="74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74"/>
      <c r="BR162" s="74"/>
      <c r="BS162" s="74"/>
      <c r="BT162" s="74"/>
      <c r="BU162" s="74"/>
      <c r="BV162" s="74"/>
      <c r="BW162" s="74"/>
    </row>
    <row r="163" spans="1:75">
      <c r="A163" s="74"/>
      <c r="B163" s="74"/>
      <c r="C163" s="97"/>
      <c r="D163" s="97"/>
      <c r="E163" s="97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AM163" s="74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74"/>
      <c r="BR163" s="74"/>
      <c r="BS163" s="74"/>
      <c r="BT163" s="74"/>
      <c r="BU163" s="74"/>
      <c r="BV163" s="74"/>
      <c r="BW163" s="74"/>
    </row>
    <row r="164" spans="1:75">
      <c r="A164" s="74"/>
      <c r="B164" s="74"/>
      <c r="C164" s="97"/>
      <c r="D164" s="97"/>
      <c r="E164" s="97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AM164" s="74"/>
      <c r="BE164" s="74"/>
      <c r="BF164" s="74"/>
      <c r="BG164" s="74"/>
      <c r="BH164" s="74"/>
      <c r="BI164" s="74"/>
      <c r="BJ164" s="74"/>
      <c r="BK164" s="74"/>
      <c r="BL164" s="74"/>
      <c r="BM164" s="74"/>
      <c r="BN164" s="74"/>
      <c r="BO164" s="74"/>
      <c r="BP164" s="74"/>
      <c r="BQ164" s="74"/>
      <c r="BR164" s="74"/>
      <c r="BS164" s="74"/>
      <c r="BT164" s="74"/>
      <c r="BU164" s="74"/>
      <c r="BV164" s="74"/>
      <c r="BW164" s="74"/>
    </row>
    <row r="165" spans="1:75">
      <c r="A165" s="74"/>
      <c r="B165" s="74"/>
      <c r="C165" s="97"/>
      <c r="D165" s="97"/>
      <c r="E165" s="97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AM165" s="74"/>
      <c r="BE165" s="74"/>
      <c r="BF165" s="74"/>
      <c r="BG165" s="74"/>
      <c r="BH165" s="74"/>
      <c r="BI165" s="74"/>
      <c r="BJ165" s="74"/>
      <c r="BK165" s="74"/>
      <c r="BL165" s="74"/>
      <c r="BM165" s="74"/>
      <c r="BN165" s="74"/>
      <c r="BO165" s="74"/>
      <c r="BP165" s="74"/>
      <c r="BQ165" s="74"/>
      <c r="BR165" s="74"/>
      <c r="BS165" s="74"/>
      <c r="BT165" s="74"/>
      <c r="BU165" s="74"/>
      <c r="BV165" s="74"/>
      <c r="BW165" s="74"/>
    </row>
    <row r="166" spans="1:75">
      <c r="A166" s="74"/>
      <c r="B166" s="74"/>
      <c r="C166" s="97"/>
      <c r="D166" s="97"/>
      <c r="E166" s="97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AM166" s="74"/>
      <c r="BE166" s="74"/>
      <c r="BF166" s="74"/>
      <c r="BG166" s="74"/>
      <c r="BH166" s="74"/>
      <c r="BI166" s="74"/>
      <c r="BJ166" s="74"/>
      <c r="BK166" s="74"/>
      <c r="BL166" s="74"/>
      <c r="BM166" s="74"/>
      <c r="BN166" s="74"/>
      <c r="BO166" s="74"/>
      <c r="BP166" s="74"/>
      <c r="BQ166" s="74"/>
      <c r="BR166" s="74"/>
      <c r="BS166" s="74"/>
      <c r="BT166" s="74"/>
      <c r="BU166" s="74"/>
      <c r="BV166" s="74"/>
      <c r="BW166" s="74"/>
    </row>
    <row r="167" spans="1:75">
      <c r="A167" s="74"/>
      <c r="B167" s="74"/>
      <c r="C167" s="97"/>
      <c r="D167" s="97"/>
      <c r="E167" s="97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AM167" s="74"/>
      <c r="BE167" s="74"/>
      <c r="BF167" s="74"/>
      <c r="BG167" s="74"/>
      <c r="BH167" s="74"/>
      <c r="BI167" s="74"/>
      <c r="BJ167" s="74"/>
      <c r="BK167" s="74"/>
      <c r="BL167" s="74"/>
      <c r="BM167" s="74"/>
      <c r="BN167" s="74"/>
      <c r="BO167" s="74"/>
      <c r="BP167" s="74"/>
      <c r="BQ167" s="74"/>
      <c r="BR167" s="74"/>
      <c r="BS167" s="74"/>
      <c r="BT167" s="74"/>
      <c r="BU167" s="74"/>
      <c r="BV167" s="74"/>
      <c r="BW167" s="74"/>
    </row>
    <row r="168" spans="1:75">
      <c r="A168" s="74"/>
      <c r="B168" s="74"/>
      <c r="C168" s="97"/>
      <c r="D168" s="97"/>
      <c r="E168" s="97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AM168" s="74"/>
      <c r="BE168" s="74"/>
      <c r="BF168" s="74"/>
      <c r="BG168" s="74"/>
      <c r="BH168" s="74"/>
      <c r="BI168" s="74"/>
      <c r="BJ168" s="74"/>
      <c r="BK168" s="74"/>
      <c r="BL168" s="74"/>
      <c r="BM168" s="74"/>
      <c r="BN168" s="74"/>
      <c r="BO168" s="74"/>
      <c r="BP168" s="74"/>
      <c r="BQ168" s="74"/>
      <c r="BR168" s="74"/>
      <c r="BS168" s="74"/>
      <c r="BT168" s="74"/>
      <c r="BU168" s="74"/>
      <c r="BV168" s="74"/>
      <c r="BW168" s="74"/>
    </row>
    <row r="169" spans="1:75">
      <c r="A169" s="74"/>
      <c r="B169" s="74"/>
      <c r="C169" s="97"/>
      <c r="D169" s="97"/>
      <c r="E169" s="97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AM169" s="74"/>
      <c r="BE169" s="74"/>
      <c r="BF169" s="74"/>
      <c r="BG169" s="74"/>
      <c r="BH169" s="74"/>
      <c r="BI169" s="74"/>
      <c r="BJ169" s="74"/>
      <c r="BK169" s="74"/>
      <c r="BL169" s="74"/>
      <c r="BM169" s="74"/>
      <c r="BN169" s="74"/>
      <c r="BO169" s="74"/>
      <c r="BP169" s="74"/>
      <c r="BQ169" s="74"/>
      <c r="BR169" s="74"/>
      <c r="BS169" s="74"/>
      <c r="BT169" s="74"/>
      <c r="BU169" s="74"/>
      <c r="BV169" s="74"/>
      <c r="BW169" s="74"/>
    </row>
    <row r="170" spans="1:75">
      <c r="A170" s="74"/>
      <c r="B170" s="74"/>
      <c r="C170" s="97"/>
      <c r="D170" s="97"/>
      <c r="E170" s="97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AM170" s="74"/>
      <c r="BE170" s="74"/>
      <c r="BF170" s="74"/>
      <c r="BG170" s="74"/>
      <c r="BH170" s="74"/>
      <c r="BI170" s="74"/>
      <c r="BJ170" s="74"/>
      <c r="BK170" s="74"/>
      <c r="BL170" s="74"/>
      <c r="BM170" s="74"/>
      <c r="BN170" s="74"/>
      <c r="BO170" s="74"/>
      <c r="BP170" s="74"/>
      <c r="BQ170" s="74"/>
      <c r="BR170" s="74"/>
      <c r="BS170" s="74"/>
      <c r="BT170" s="74"/>
      <c r="BU170" s="74"/>
      <c r="BV170" s="74"/>
      <c r="BW170" s="74"/>
    </row>
    <row r="171" spans="1:75">
      <c r="A171" s="74"/>
      <c r="B171" s="74"/>
      <c r="C171" s="97"/>
      <c r="D171" s="97"/>
      <c r="E171" s="97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AM171" s="74"/>
      <c r="BE171" s="74"/>
      <c r="BF171" s="74"/>
      <c r="BG171" s="74"/>
      <c r="BH171" s="74"/>
      <c r="BI171" s="74"/>
      <c r="BJ171" s="74"/>
      <c r="BK171" s="74"/>
      <c r="BL171" s="74"/>
      <c r="BM171" s="74"/>
      <c r="BN171" s="74"/>
      <c r="BO171" s="74"/>
      <c r="BP171" s="74"/>
      <c r="BQ171" s="74"/>
      <c r="BR171" s="74"/>
      <c r="BS171" s="74"/>
      <c r="BT171" s="74"/>
      <c r="BU171" s="74"/>
      <c r="BV171" s="74"/>
      <c r="BW171" s="74"/>
    </row>
    <row r="172" spans="1:75">
      <c r="A172" s="74"/>
      <c r="B172" s="74"/>
      <c r="C172" s="97"/>
      <c r="D172" s="97"/>
      <c r="E172" s="97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AM172" s="74"/>
      <c r="BE172" s="74"/>
      <c r="BF172" s="74"/>
      <c r="BG172" s="74"/>
      <c r="BH172" s="74"/>
      <c r="BI172" s="74"/>
      <c r="BJ172" s="74"/>
      <c r="BK172" s="74"/>
      <c r="BL172" s="74"/>
      <c r="BM172" s="74"/>
      <c r="BN172" s="74"/>
      <c r="BO172" s="74"/>
      <c r="BP172" s="74"/>
      <c r="BQ172" s="74"/>
      <c r="BR172" s="74"/>
      <c r="BS172" s="74"/>
      <c r="BT172" s="74"/>
      <c r="BU172" s="74"/>
      <c r="BV172" s="74"/>
      <c r="BW172" s="74"/>
    </row>
    <row r="173" spans="1:75">
      <c r="A173" s="74"/>
      <c r="B173" s="74"/>
      <c r="C173" s="97"/>
      <c r="D173" s="97"/>
      <c r="E173" s="97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AM173" s="74"/>
      <c r="BE173" s="74"/>
      <c r="BF173" s="74"/>
      <c r="BG173" s="74"/>
      <c r="BH173" s="74"/>
      <c r="BI173" s="74"/>
      <c r="BJ173" s="74"/>
      <c r="BK173" s="74"/>
      <c r="BL173" s="74"/>
      <c r="BM173" s="74"/>
      <c r="BN173" s="74"/>
      <c r="BO173" s="74"/>
      <c r="BP173" s="74"/>
      <c r="BQ173" s="74"/>
      <c r="BR173" s="74"/>
      <c r="BS173" s="74"/>
      <c r="BT173" s="74"/>
      <c r="BU173" s="74"/>
      <c r="BV173" s="74"/>
      <c r="BW173" s="74"/>
    </row>
    <row r="174" spans="1:75">
      <c r="A174" s="74"/>
      <c r="B174" s="74"/>
      <c r="C174" s="97"/>
      <c r="D174" s="97"/>
      <c r="E174" s="97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AM174" s="74"/>
      <c r="BE174" s="74"/>
      <c r="BF174" s="74"/>
      <c r="BG174" s="74"/>
      <c r="BH174" s="74"/>
      <c r="BI174" s="74"/>
      <c r="BJ174" s="74"/>
      <c r="BK174" s="74"/>
      <c r="BL174" s="74"/>
      <c r="BM174" s="74"/>
      <c r="BN174" s="74"/>
      <c r="BO174" s="74"/>
      <c r="BP174" s="74"/>
      <c r="BQ174" s="74"/>
      <c r="BR174" s="74"/>
      <c r="BS174" s="74"/>
      <c r="BT174" s="74"/>
      <c r="BU174" s="74"/>
      <c r="BV174" s="74"/>
      <c r="BW174" s="74"/>
    </row>
    <row r="175" spans="1:75">
      <c r="A175" s="74"/>
      <c r="B175" s="74"/>
      <c r="C175" s="97"/>
      <c r="D175" s="97"/>
      <c r="E175" s="97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AM175" s="74"/>
      <c r="BE175" s="74"/>
      <c r="BF175" s="74"/>
      <c r="BG175" s="74"/>
      <c r="BH175" s="74"/>
      <c r="BI175" s="74"/>
      <c r="BJ175" s="74"/>
      <c r="BK175" s="74"/>
      <c r="BL175" s="74"/>
      <c r="BM175" s="74"/>
      <c r="BN175" s="74"/>
      <c r="BO175" s="74"/>
      <c r="BP175" s="74"/>
      <c r="BQ175" s="74"/>
      <c r="BR175" s="74"/>
      <c r="BS175" s="74"/>
      <c r="BT175" s="74"/>
      <c r="BU175" s="74"/>
      <c r="BV175" s="74"/>
      <c r="BW175" s="74"/>
    </row>
    <row r="176" spans="1:75">
      <c r="A176" s="74"/>
      <c r="B176" s="74"/>
      <c r="C176" s="97"/>
      <c r="D176" s="97"/>
      <c r="E176" s="97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AM176" s="74"/>
      <c r="BE176" s="74"/>
      <c r="BF176" s="74"/>
      <c r="BG176" s="74"/>
      <c r="BH176" s="74"/>
      <c r="BI176" s="74"/>
      <c r="BJ176" s="74"/>
      <c r="BK176" s="74"/>
      <c r="BL176" s="74"/>
      <c r="BM176" s="74"/>
      <c r="BN176" s="74"/>
      <c r="BO176" s="74"/>
      <c r="BP176" s="74"/>
      <c r="BQ176" s="74"/>
      <c r="BR176" s="74"/>
      <c r="BS176" s="74"/>
      <c r="BT176" s="74"/>
      <c r="BU176" s="74"/>
      <c r="BV176" s="74"/>
      <c r="BW176" s="74"/>
    </row>
    <row r="177" spans="1:75">
      <c r="A177" s="74"/>
      <c r="B177" s="74"/>
      <c r="C177" s="97"/>
      <c r="D177" s="97"/>
      <c r="E177" s="97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AM177" s="74"/>
      <c r="BE177" s="74"/>
      <c r="BF177" s="74"/>
      <c r="BG177" s="74"/>
      <c r="BH177" s="74"/>
      <c r="BI177" s="74"/>
      <c r="BJ177" s="74"/>
      <c r="BK177" s="74"/>
      <c r="BL177" s="74"/>
      <c r="BM177" s="74"/>
      <c r="BN177" s="74"/>
      <c r="BO177" s="74"/>
      <c r="BP177" s="74"/>
      <c r="BQ177" s="74"/>
      <c r="BR177" s="74"/>
      <c r="BS177" s="74"/>
      <c r="BT177" s="74"/>
      <c r="BU177" s="74"/>
      <c r="BV177" s="74"/>
      <c r="BW177" s="74"/>
    </row>
    <row r="178" spans="1:75">
      <c r="A178" s="74"/>
      <c r="B178" s="74"/>
      <c r="C178" s="97"/>
      <c r="D178" s="97"/>
      <c r="E178" s="97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AM178" s="74"/>
      <c r="BE178" s="74"/>
      <c r="BF178" s="74"/>
      <c r="BG178" s="74"/>
      <c r="BH178" s="74"/>
      <c r="BI178" s="74"/>
      <c r="BJ178" s="74"/>
      <c r="BK178" s="74"/>
      <c r="BL178" s="74"/>
      <c r="BM178" s="74"/>
      <c r="BN178" s="74"/>
      <c r="BO178" s="74"/>
      <c r="BP178" s="74"/>
      <c r="BQ178" s="74"/>
      <c r="BR178" s="74"/>
      <c r="BS178" s="74"/>
      <c r="BT178" s="74"/>
      <c r="BU178" s="74"/>
      <c r="BV178" s="74"/>
      <c r="BW178" s="74"/>
    </row>
    <row r="179" spans="1:75">
      <c r="A179" s="74"/>
      <c r="B179" s="74"/>
      <c r="C179" s="97"/>
      <c r="D179" s="97"/>
      <c r="E179" s="97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AM179" s="74"/>
      <c r="BE179" s="74"/>
      <c r="BF179" s="74"/>
      <c r="BG179" s="74"/>
      <c r="BH179" s="74"/>
      <c r="BI179" s="74"/>
      <c r="BJ179" s="74"/>
      <c r="BK179" s="74"/>
      <c r="BL179" s="74"/>
      <c r="BM179" s="74"/>
      <c r="BN179" s="74"/>
      <c r="BO179" s="74"/>
      <c r="BP179" s="74"/>
      <c r="BQ179" s="74"/>
      <c r="BR179" s="74"/>
      <c r="BS179" s="74"/>
      <c r="BT179" s="74"/>
      <c r="BU179" s="74"/>
      <c r="BV179" s="74"/>
      <c r="BW179" s="74"/>
    </row>
    <row r="180" spans="1:75">
      <c r="A180" s="74"/>
      <c r="B180" s="74"/>
      <c r="C180" s="97"/>
      <c r="D180" s="97"/>
      <c r="E180" s="97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AM180" s="74"/>
      <c r="BE180" s="74"/>
      <c r="BF180" s="74"/>
      <c r="BG180" s="74"/>
      <c r="BH180" s="74"/>
      <c r="BI180" s="74"/>
      <c r="BJ180" s="74"/>
      <c r="BK180" s="74"/>
      <c r="BL180" s="74"/>
      <c r="BM180" s="74"/>
      <c r="BN180" s="74"/>
      <c r="BO180" s="74"/>
      <c r="BP180" s="74"/>
      <c r="BQ180" s="74"/>
      <c r="BR180" s="74"/>
      <c r="BS180" s="74"/>
      <c r="BT180" s="74"/>
      <c r="BU180" s="74"/>
      <c r="BV180" s="74"/>
      <c r="BW180" s="74"/>
    </row>
    <row r="181" spans="1:75">
      <c r="A181" s="74"/>
      <c r="B181" s="74"/>
      <c r="C181" s="97"/>
      <c r="D181" s="97"/>
      <c r="E181" s="97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AM181" s="74"/>
      <c r="BE181" s="74"/>
      <c r="BF181" s="74"/>
      <c r="BG181" s="74"/>
      <c r="BH181" s="74"/>
      <c r="BI181" s="74"/>
      <c r="BJ181" s="74"/>
      <c r="BK181" s="74"/>
      <c r="BL181" s="74"/>
      <c r="BM181" s="74"/>
      <c r="BN181" s="74"/>
      <c r="BO181" s="74"/>
      <c r="BP181" s="74"/>
      <c r="BQ181" s="74"/>
      <c r="BR181" s="74"/>
      <c r="BS181" s="74"/>
      <c r="BT181" s="74"/>
      <c r="BU181" s="74"/>
      <c r="BV181" s="74"/>
      <c r="BW181" s="74"/>
    </row>
    <row r="182" spans="1:75">
      <c r="A182" s="74"/>
      <c r="B182" s="74"/>
      <c r="C182" s="97"/>
      <c r="D182" s="97"/>
      <c r="E182" s="97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AM182" s="74"/>
      <c r="BE182" s="74"/>
      <c r="BF182" s="74"/>
      <c r="BG182" s="74"/>
      <c r="BH182" s="74"/>
      <c r="BI182" s="74"/>
      <c r="BJ182" s="74"/>
      <c r="BK182" s="74"/>
      <c r="BL182" s="74"/>
      <c r="BM182" s="74"/>
      <c r="BN182" s="74"/>
      <c r="BO182" s="74"/>
      <c r="BP182" s="74"/>
      <c r="BQ182" s="74"/>
      <c r="BR182" s="74"/>
      <c r="BS182" s="74"/>
      <c r="BT182" s="74"/>
      <c r="BU182" s="74"/>
      <c r="BV182" s="74"/>
      <c r="BW182" s="74"/>
    </row>
    <row r="183" spans="1:75">
      <c r="A183" s="74"/>
      <c r="B183" s="74"/>
      <c r="C183" s="97"/>
      <c r="D183" s="97"/>
      <c r="E183" s="97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AM183" s="74"/>
      <c r="BE183" s="74"/>
      <c r="BF183" s="74"/>
      <c r="BG183" s="74"/>
      <c r="BH183" s="74"/>
      <c r="BI183" s="74"/>
      <c r="BJ183" s="74"/>
      <c r="BK183" s="74"/>
      <c r="BL183" s="74"/>
      <c r="BM183" s="74"/>
      <c r="BN183" s="74"/>
      <c r="BO183" s="74"/>
      <c r="BP183" s="74"/>
      <c r="BQ183" s="74"/>
      <c r="BR183" s="74"/>
      <c r="BS183" s="74"/>
      <c r="BT183" s="74"/>
      <c r="BU183" s="74"/>
      <c r="BV183" s="74"/>
      <c r="BW183" s="74"/>
    </row>
    <row r="184" spans="1:75">
      <c r="A184" s="74"/>
      <c r="B184" s="74"/>
      <c r="C184" s="97"/>
      <c r="D184" s="97"/>
      <c r="E184" s="97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AM184" s="74"/>
      <c r="BE184" s="74"/>
      <c r="BF184" s="74"/>
      <c r="BG184" s="74"/>
      <c r="BH184" s="74"/>
      <c r="BI184" s="74"/>
      <c r="BJ184" s="74"/>
      <c r="BK184" s="74"/>
      <c r="BL184" s="74"/>
      <c r="BM184" s="74"/>
      <c r="BN184" s="74"/>
      <c r="BO184" s="74"/>
      <c r="BP184" s="74"/>
      <c r="BQ184" s="74"/>
      <c r="BR184" s="74"/>
      <c r="BS184" s="74"/>
      <c r="BT184" s="74"/>
      <c r="BU184" s="74"/>
      <c r="BV184" s="74"/>
      <c r="BW184" s="74"/>
    </row>
    <row r="185" spans="1:75">
      <c r="A185" s="74"/>
      <c r="B185" s="74"/>
      <c r="C185" s="97"/>
      <c r="D185" s="97"/>
      <c r="E185" s="97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AM185" s="74"/>
      <c r="BE185" s="74"/>
      <c r="BF185" s="74"/>
      <c r="BG185" s="74"/>
      <c r="BH185" s="74"/>
      <c r="BI185" s="74"/>
      <c r="BJ185" s="74"/>
      <c r="BK185" s="74"/>
      <c r="BL185" s="74"/>
      <c r="BM185" s="74"/>
      <c r="BN185" s="74"/>
      <c r="BO185" s="74"/>
      <c r="BP185" s="74"/>
      <c r="BQ185" s="74"/>
      <c r="BR185" s="74"/>
      <c r="BS185" s="74"/>
      <c r="BT185" s="74"/>
      <c r="BU185" s="74"/>
      <c r="BV185" s="74"/>
      <c r="BW185" s="74"/>
    </row>
    <row r="186" spans="1:75">
      <c r="A186" s="74"/>
      <c r="B186" s="74"/>
      <c r="C186" s="97"/>
      <c r="D186" s="97"/>
      <c r="E186" s="97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AM186" s="74"/>
      <c r="BE186" s="74"/>
      <c r="BF186" s="74"/>
      <c r="BG186" s="74"/>
      <c r="BH186" s="74"/>
      <c r="BI186" s="74"/>
      <c r="BJ186" s="74"/>
      <c r="BK186" s="74"/>
      <c r="BL186" s="74"/>
      <c r="BM186" s="74"/>
      <c r="BN186" s="74"/>
      <c r="BO186" s="74"/>
      <c r="BP186" s="74"/>
      <c r="BQ186" s="74"/>
      <c r="BR186" s="74"/>
      <c r="BS186" s="74"/>
      <c r="BT186" s="74"/>
      <c r="BU186" s="74"/>
      <c r="BV186" s="74"/>
      <c r="BW186" s="74"/>
    </row>
    <row r="187" spans="1:75">
      <c r="A187" s="74"/>
      <c r="B187" s="74"/>
      <c r="C187" s="97"/>
      <c r="D187" s="97"/>
      <c r="E187" s="97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AM187" s="74"/>
      <c r="BE187" s="74"/>
      <c r="BF187" s="74"/>
      <c r="BG187" s="74"/>
      <c r="BH187" s="74"/>
      <c r="BI187" s="74"/>
      <c r="BJ187" s="74"/>
      <c r="BK187" s="74"/>
      <c r="BL187" s="74"/>
      <c r="BM187" s="74"/>
      <c r="BN187" s="74"/>
      <c r="BO187" s="74"/>
      <c r="BP187" s="74"/>
      <c r="BQ187" s="74"/>
      <c r="BR187" s="74"/>
      <c r="BS187" s="74"/>
      <c r="BT187" s="74"/>
      <c r="BU187" s="74"/>
      <c r="BV187" s="74"/>
      <c r="BW187" s="74"/>
    </row>
    <row r="188" spans="1:75">
      <c r="A188" s="74"/>
      <c r="B188" s="74"/>
      <c r="C188" s="97"/>
      <c r="D188" s="97"/>
      <c r="E188" s="97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AM188" s="74"/>
      <c r="BE188" s="74"/>
      <c r="BF188" s="74"/>
      <c r="BG188" s="74"/>
      <c r="BH188" s="74"/>
      <c r="BI188" s="74"/>
      <c r="BJ188" s="74"/>
      <c r="BK188" s="74"/>
      <c r="BL188" s="74"/>
      <c r="BM188" s="74"/>
      <c r="BN188" s="74"/>
      <c r="BO188" s="74"/>
      <c r="BP188" s="74"/>
      <c r="BQ188" s="74"/>
      <c r="BR188" s="74"/>
      <c r="BS188" s="74"/>
      <c r="BT188" s="74"/>
      <c r="BU188" s="74"/>
      <c r="BV188" s="74"/>
      <c r="BW188" s="74"/>
    </row>
    <row r="189" spans="1:75">
      <c r="A189" s="74"/>
      <c r="B189" s="74"/>
      <c r="C189" s="97"/>
      <c r="D189" s="97"/>
      <c r="E189" s="97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AM189" s="74"/>
      <c r="BE189" s="74"/>
      <c r="BF189" s="74"/>
      <c r="BG189" s="74"/>
      <c r="BH189" s="74"/>
      <c r="BI189" s="74"/>
      <c r="BJ189" s="74"/>
      <c r="BK189" s="74"/>
      <c r="BL189" s="74"/>
      <c r="BM189" s="74"/>
      <c r="BN189" s="74"/>
      <c r="BO189" s="74"/>
      <c r="BP189" s="74"/>
      <c r="BQ189" s="74"/>
      <c r="BR189" s="74"/>
      <c r="BS189" s="74"/>
      <c r="BT189" s="74"/>
      <c r="BU189" s="74"/>
      <c r="BV189" s="74"/>
      <c r="BW189" s="74"/>
    </row>
    <row r="190" spans="1:75">
      <c r="A190" s="74"/>
      <c r="B190" s="74"/>
      <c r="C190" s="97"/>
      <c r="D190" s="97"/>
      <c r="E190" s="97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AM190" s="74"/>
      <c r="BE190" s="74"/>
      <c r="BF190" s="74"/>
      <c r="BG190" s="74"/>
      <c r="BH190" s="74"/>
      <c r="BI190" s="74"/>
      <c r="BJ190" s="74"/>
      <c r="BK190" s="74"/>
      <c r="BL190" s="74"/>
      <c r="BM190" s="74"/>
      <c r="BN190" s="74"/>
      <c r="BO190" s="74"/>
      <c r="BP190" s="74"/>
      <c r="BQ190" s="74"/>
      <c r="BR190" s="74"/>
      <c r="BS190" s="74"/>
      <c r="BT190" s="74"/>
      <c r="BU190" s="74"/>
      <c r="BV190" s="74"/>
      <c r="BW190" s="74"/>
    </row>
    <row r="191" spans="1:75">
      <c r="A191" s="74"/>
      <c r="B191" s="74"/>
      <c r="C191" s="97"/>
      <c r="D191" s="97"/>
      <c r="E191" s="97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AM191" s="74"/>
      <c r="BE191" s="74"/>
      <c r="BF191" s="74"/>
      <c r="BG191" s="74"/>
      <c r="BH191" s="74"/>
      <c r="BI191" s="74"/>
      <c r="BJ191" s="74"/>
      <c r="BK191" s="74"/>
      <c r="BL191" s="74"/>
      <c r="BM191" s="74"/>
      <c r="BN191" s="74"/>
      <c r="BO191" s="74"/>
      <c r="BP191" s="74"/>
      <c r="BQ191" s="74"/>
      <c r="BR191" s="74"/>
      <c r="BS191" s="74"/>
      <c r="BT191" s="74"/>
      <c r="BU191" s="74"/>
      <c r="BV191" s="74"/>
      <c r="BW191" s="74"/>
    </row>
    <row r="192" spans="1:75">
      <c r="A192" s="74"/>
      <c r="B192" s="74"/>
      <c r="C192" s="97"/>
      <c r="D192" s="97"/>
      <c r="E192" s="97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AM192" s="74"/>
      <c r="BE192" s="74"/>
      <c r="BF192" s="74"/>
      <c r="BG192" s="74"/>
      <c r="BH192" s="74"/>
      <c r="BI192" s="74"/>
      <c r="BJ192" s="74"/>
      <c r="BK192" s="74"/>
      <c r="BL192" s="74"/>
      <c r="BM192" s="74"/>
      <c r="BN192" s="74"/>
      <c r="BO192" s="74"/>
      <c r="BP192" s="74"/>
      <c r="BQ192" s="74"/>
      <c r="BR192" s="74"/>
      <c r="BS192" s="74"/>
      <c r="BT192" s="74"/>
      <c r="BU192" s="74"/>
      <c r="BV192" s="74"/>
      <c r="BW192" s="74"/>
    </row>
    <row r="193" spans="1:75">
      <c r="A193" s="74"/>
      <c r="B193" s="74"/>
      <c r="C193" s="97"/>
      <c r="D193" s="97"/>
      <c r="E193" s="97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AM193" s="74"/>
      <c r="BE193" s="74"/>
      <c r="BF193" s="74"/>
      <c r="BG193" s="74"/>
      <c r="BH193" s="74"/>
      <c r="BI193" s="74"/>
      <c r="BJ193" s="74"/>
      <c r="BK193" s="74"/>
      <c r="BL193" s="74"/>
      <c r="BM193" s="74"/>
      <c r="BN193" s="74"/>
      <c r="BO193" s="74"/>
      <c r="BP193" s="74"/>
      <c r="BQ193" s="74"/>
      <c r="BR193" s="74"/>
      <c r="BS193" s="74"/>
      <c r="BT193" s="74"/>
      <c r="BU193" s="74"/>
      <c r="BV193" s="74"/>
      <c r="BW193" s="74"/>
    </row>
    <row r="194" spans="1:75">
      <c r="A194" s="74"/>
      <c r="B194" s="74"/>
      <c r="C194" s="97"/>
      <c r="D194" s="97"/>
      <c r="E194" s="97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AM194" s="74"/>
      <c r="BE194" s="74"/>
      <c r="BF194" s="74"/>
      <c r="BG194" s="74"/>
      <c r="BH194" s="74"/>
      <c r="BI194" s="74"/>
      <c r="BJ194" s="74"/>
      <c r="BK194" s="74"/>
      <c r="BL194" s="74"/>
      <c r="BM194" s="74"/>
      <c r="BN194" s="74"/>
      <c r="BO194" s="74"/>
      <c r="BP194" s="74"/>
      <c r="BQ194" s="74"/>
      <c r="BR194" s="74"/>
      <c r="BS194" s="74"/>
      <c r="BT194" s="74"/>
      <c r="BU194" s="74"/>
      <c r="BV194" s="74"/>
      <c r="BW194" s="74"/>
    </row>
    <row r="195" spans="1:75">
      <c r="A195" s="74"/>
      <c r="B195" s="74"/>
      <c r="C195" s="97"/>
      <c r="D195" s="97"/>
      <c r="E195" s="97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AM195" s="74"/>
      <c r="BE195" s="74"/>
      <c r="BF195" s="74"/>
      <c r="BG195" s="74"/>
      <c r="BH195" s="74"/>
      <c r="BI195" s="74"/>
      <c r="BJ195" s="74"/>
      <c r="BK195" s="74"/>
      <c r="BL195" s="74"/>
      <c r="BM195" s="74"/>
      <c r="BN195" s="74"/>
      <c r="BO195" s="74"/>
      <c r="BP195" s="74"/>
      <c r="BQ195" s="74"/>
      <c r="BR195" s="74"/>
      <c r="BS195" s="74"/>
      <c r="BT195" s="74"/>
      <c r="BU195" s="74"/>
      <c r="BV195" s="74"/>
      <c r="BW195" s="74"/>
    </row>
    <row r="196" spans="1:75">
      <c r="A196" s="74"/>
      <c r="B196" s="74"/>
      <c r="C196" s="97"/>
      <c r="D196" s="97"/>
      <c r="E196" s="97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AM196" s="74"/>
      <c r="BE196" s="74"/>
      <c r="BF196" s="74"/>
      <c r="BG196" s="74"/>
      <c r="BH196" s="74"/>
      <c r="BI196" s="74"/>
      <c r="BJ196" s="74"/>
      <c r="BK196" s="74"/>
      <c r="BL196" s="74"/>
      <c r="BM196" s="74"/>
      <c r="BN196" s="74"/>
      <c r="BO196" s="74"/>
      <c r="BP196" s="74"/>
      <c r="BQ196" s="74"/>
      <c r="BR196" s="74"/>
      <c r="BS196" s="74"/>
      <c r="BT196" s="74"/>
      <c r="BU196" s="74"/>
      <c r="BV196" s="74"/>
      <c r="BW196" s="74"/>
    </row>
    <row r="197" spans="1:75">
      <c r="A197" s="74"/>
      <c r="B197" s="74"/>
      <c r="C197" s="97"/>
      <c r="D197" s="97"/>
      <c r="E197" s="97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AM197" s="74"/>
      <c r="BE197" s="74"/>
      <c r="BF197" s="74"/>
      <c r="BG197" s="74"/>
      <c r="BH197" s="74"/>
      <c r="BI197" s="74"/>
      <c r="BJ197" s="74"/>
      <c r="BK197" s="74"/>
      <c r="BL197" s="74"/>
      <c r="BM197" s="74"/>
      <c r="BN197" s="74"/>
      <c r="BO197" s="74"/>
      <c r="BP197" s="74"/>
      <c r="BQ197" s="74"/>
      <c r="BR197" s="74"/>
      <c r="BS197" s="74"/>
      <c r="BT197" s="74"/>
      <c r="BU197" s="74"/>
      <c r="BV197" s="74"/>
      <c r="BW197" s="74"/>
    </row>
    <row r="198" spans="1:75">
      <c r="A198" s="74"/>
      <c r="B198" s="74"/>
      <c r="C198" s="97"/>
      <c r="D198" s="97"/>
      <c r="E198" s="97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AM198" s="74"/>
      <c r="BE198" s="74"/>
      <c r="BF198" s="74"/>
      <c r="BG198" s="74"/>
      <c r="BH198" s="74"/>
      <c r="BI198" s="74"/>
      <c r="BJ198" s="74"/>
      <c r="BK198" s="74"/>
      <c r="BL198" s="74"/>
      <c r="BM198" s="74"/>
      <c r="BN198" s="74"/>
      <c r="BO198" s="74"/>
      <c r="BP198" s="74"/>
      <c r="BQ198" s="74"/>
      <c r="BR198" s="74"/>
      <c r="BS198" s="74"/>
      <c r="BT198" s="74"/>
      <c r="BU198" s="74"/>
      <c r="BV198" s="74"/>
      <c r="BW198" s="74"/>
    </row>
    <row r="199" spans="1:75">
      <c r="A199" s="74"/>
      <c r="B199" s="74"/>
      <c r="C199" s="97"/>
      <c r="D199" s="97"/>
      <c r="E199" s="97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AM199" s="74"/>
      <c r="BE199" s="74"/>
      <c r="BF199" s="74"/>
      <c r="BG199" s="74"/>
      <c r="BH199" s="74"/>
      <c r="BI199" s="74"/>
      <c r="BJ199" s="74"/>
      <c r="BK199" s="74"/>
      <c r="BL199" s="74"/>
      <c r="BM199" s="74"/>
      <c r="BN199" s="74"/>
      <c r="BO199" s="74"/>
      <c r="BP199" s="74"/>
      <c r="BQ199" s="74"/>
      <c r="BR199" s="74"/>
      <c r="BS199" s="74"/>
      <c r="BT199" s="74"/>
      <c r="BU199" s="74"/>
      <c r="BV199" s="74"/>
      <c r="BW199" s="74"/>
    </row>
    <row r="200" spans="1:75">
      <c r="A200" s="74"/>
      <c r="B200" s="74"/>
      <c r="C200" s="97"/>
      <c r="D200" s="97"/>
      <c r="E200" s="97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AM200" s="74"/>
      <c r="BE200" s="74"/>
      <c r="BF200" s="74"/>
      <c r="BG200" s="74"/>
      <c r="BH200" s="74"/>
      <c r="BI200" s="74"/>
      <c r="BJ200" s="74"/>
      <c r="BK200" s="74"/>
      <c r="BL200" s="74"/>
      <c r="BM200" s="74"/>
      <c r="BN200" s="74"/>
      <c r="BO200" s="74"/>
      <c r="BP200" s="74"/>
      <c r="BQ200" s="74"/>
      <c r="BR200" s="74"/>
      <c r="BS200" s="74"/>
      <c r="BT200" s="74"/>
      <c r="BU200" s="74"/>
      <c r="BV200" s="74"/>
      <c r="BW200" s="74"/>
    </row>
    <row r="201" spans="1:75">
      <c r="A201" s="74"/>
      <c r="B201" s="74"/>
      <c r="C201" s="97"/>
      <c r="D201" s="97"/>
      <c r="E201" s="97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AM201" s="74"/>
      <c r="BE201" s="74"/>
      <c r="BF201" s="74"/>
      <c r="BG201" s="74"/>
      <c r="BH201" s="74"/>
      <c r="BI201" s="74"/>
      <c r="BJ201" s="74"/>
      <c r="BK201" s="74"/>
      <c r="BL201" s="74"/>
      <c r="BM201" s="74"/>
      <c r="BN201" s="74"/>
      <c r="BO201" s="74"/>
      <c r="BP201" s="74"/>
      <c r="BQ201" s="74"/>
      <c r="BR201" s="74"/>
      <c r="BS201" s="74"/>
      <c r="BT201" s="74"/>
      <c r="BU201" s="74"/>
      <c r="BV201" s="74"/>
      <c r="BW201" s="74"/>
    </row>
    <row r="202" spans="1:75">
      <c r="A202" s="74"/>
      <c r="B202" s="74"/>
      <c r="C202" s="97"/>
      <c r="D202" s="97"/>
      <c r="E202" s="97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AM202" s="74"/>
      <c r="BE202" s="74"/>
      <c r="BF202" s="74"/>
      <c r="BG202" s="74"/>
      <c r="BH202" s="74"/>
      <c r="BI202" s="74"/>
      <c r="BJ202" s="74"/>
      <c r="BK202" s="74"/>
      <c r="BL202" s="74"/>
      <c r="BM202" s="74"/>
      <c r="BN202" s="74"/>
      <c r="BO202" s="74"/>
      <c r="BP202" s="74"/>
      <c r="BQ202" s="74"/>
      <c r="BR202" s="74"/>
      <c r="BS202" s="74"/>
      <c r="BT202" s="74"/>
      <c r="BU202" s="74"/>
      <c r="BV202" s="74"/>
      <c r="BW202" s="74"/>
    </row>
    <row r="203" spans="1:75">
      <c r="A203" s="74"/>
      <c r="B203" s="74"/>
      <c r="C203" s="97"/>
      <c r="D203" s="97"/>
      <c r="E203" s="97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AM203" s="74"/>
      <c r="BE203" s="74"/>
      <c r="BF203" s="74"/>
      <c r="BG203" s="74"/>
      <c r="BH203" s="74"/>
      <c r="BI203" s="74"/>
      <c r="BJ203" s="74"/>
      <c r="BK203" s="74"/>
      <c r="BL203" s="74"/>
      <c r="BM203" s="74"/>
      <c r="BN203" s="74"/>
      <c r="BO203" s="74"/>
      <c r="BP203" s="74"/>
      <c r="BQ203" s="74"/>
      <c r="BR203" s="74"/>
      <c r="BS203" s="74"/>
      <c r="BT203" s="74"/>
      <c r="BU203" s="74"/>
      <c r="BV203" s="74"/>
      <c r="BW203" s="74"/>
    </row>
    <row r="204" spans="1:75">
      <c r="A204" s="74"/>
      <c r="B204" s="74"/>
      <c r="C204" s="97"/>
      <c r="D204" s="97"/>
      <c r="E204" s="97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AM204" s="74"/>
      <c r="BE204" s="74"/>
      <c r="BF204" s="74"/>
      <c r="BG204" s="74"/>
      <c r="BH204" s="74"/>
      <c r="BI204" s="74"/>
      <c r="BJ204" s="74"/>
      <c r="BK204" s="74"/>
      <c r="BL204" s="74"/>
      <c r="BM204" s="74"/>
      <c r="BN204" s="74"/>
      <c r="BO204" s="74"/>
      <c r="BP204" s="74"/>
      <c r="BQ204" s="74"/>
      <c r="BR204" s="74"/>
      <c r="BS204" s="74"/>
      <c r="BT204" s="74"/>
      <c r="BU204" s="74"/>
      <c r="BV204" s="74"/>
      <c r="BW204" s="74"/>
    </row>
    <row r="205" spans="1:75">
      <c r="A205" s="74"/>
      <c r="B205" s="74"/>
      <c r="C205" s="97"/>
      <c r="D205" s="97"/>
      <c r="E205" s="97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AM205" s="74"/>
      <c r="BE205" s="74"/>
      <c r="BF205" s="74"/>
      <c r="BG205" s="74"/>
      <c r="BH205" s="74"/>
      <c r="BI205" s="74"/>
      <c r="BJ205" s="74"/>
      <c r="BK205" s="74"/>
      <c r="BL205" s="74"/>
      <c r="BM205" s="74"/>
      <c r="BN205" s="74"/>
      <c r="BO205" s="74"/>
      <c r="BP205" s="74"/>
      <c r="BQ205" s="74"/>
      <c r="BR205" s="74"/>
      <c r="BS205" s="74"/>
      <c r="BT205" s="74"/>
      <c r="BU205" s="74"/>
      <c r="BV205" s="74"/>
      <c r="BW205" s="74"/>
    </row>
    <row r="206" spans="1:75">
      <c r="A206" s="74"/>
      <c r="B206" s="74"/>
      <c r="C206" s="97"/>
      <c r="D206" s="97"/>
      <c r="E206" s="97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AM206" s="74"/>
      <c r="BE206" s="74"/>
      <c r="BF206" s="74"/>
      <c r="BG206" s="74"/>
      <c r="BH206" s="74"/>
      <c r="BI206" s="74"/>
      <c r="BJ206" s="74"/>
      <c r="BK206" s="74"/>
      <c r="BL206" s="74"/>
      <c r="BM206" s="74"/>
      <c r="BN206" s="74"/>
      <c r="BO206" s="74"/>
      <c r="BP206" s="74"/>
      <c r="BQ206" s="74"/>
      <c r="BR206" s="74"/>
      <c r="BS206" s="74"/>
      <c r="BT206" s="74"/>
      <c r="BU206" s="74"/>
      <c r="BV206" s="74"/>
      <c r="BW206" s="74"/>
    </row>
    <row r="207" spans="1:75">
      <c r="A207" s="74"/>
      <c r="B207" s="74"/>
      <c r="C207" s="97"/>
      <c r="D207" s="97"/>
      <c r="E207" s="97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AM207" s="74"/>
      <c r="BE207" s="74"/>
      <c r="BF207" s="74"/>
      <c r="BG207" s="74"/>
      <c r="BH207" s="74"/>
      <c r="BI207" s="74"/>
      <c r="BJ207" s="74"/>
      <c r="BK207" s="74"/>
      <c r="BL207" s="74"/>
      <c r="BM207" s="74"/>
      <c r="BN207" s="74"/>
      <c r="BO207" s="74"/>
      <c r="BP207" s="74"/>
      <c r="BQ207" s="74"/>
      <c r="BR207" s="74"/>
      <c r="BS207" s="74"/>
      <c r="BT207" s="74"/>
      <c r="BU207" s="74"/>
      <c r="BV207" s="74"/>
      <c r="BW207" s="74"/>
    </row>
    <row r="208" spans="1:75">
      <c r="A208" s="74"/>
      <c r="B208" s="74"/>
      <c r="C208" s="97"/>
      <c r="D208" s="97"/>
      <c r="E208" s="97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AM208" s="74"/>
      <c r="BE208" s="74"/>
      <c r="BF208" s="74"/>
      <c r="BG208" s="74"/>
      <c r="BH208" s="74"/>
      <c r="BI208" s="74"/>
      <c r="BJ208" s="74"/>
      <c r="BK208" s="74"/>
      <c r="BL208" s="74"/>
      <c r="BM208" s="74"/>
      <c r="BN208" s="74"/>
      <c r="BO208" s="74"/>
      <c r="BP208" s="74"/>
      <c r="BQ208" s="74"/>
      <c r="BR208" s="74"/>
      <c r="BS208" s="74"/>
      <c r="BT208" s="74"/>
      <c r="BU208" s="74"/>
      <c r="BV208" s="74"/>
      <c r="BW208" s="74"/>
    </row>
    <row r="209" spans="1:75">
      <c r="A209" s="74"/>
      <c r="B209" s="74"/>
      <c r="C209" s="97"/>
      <c r="D209" s="97"/>
      <c r="E209" s="97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AM209" s="74"/>
      <c r="BE209" s="74"/>
      <c r="BF209" s="74"/>
      <c r="BG209" s="74"/>
      <c r="BH209" s="74"/>
      <c r="BI209" s="74"/>
      <c r="BJ209" s="74"/>
      <c r="BK209" s="74"/>
      <c r="BL209" s="74"/>
      <c r="BM209" s="74"/>
      <c r="BN209" s="74"/>
      <c r="BO209" s="74"/>
      <c r="BP209" s="74"/>
      <c r="BQ209" s="74"/>
      <c r="BR209" s="74"/>
      <c r="BS209" s="74"/>
      <c r="BT209" s="74"/>
      <c r="BU209" s="74"/>
      <c r="BV209" s="74"/>
      <c r="BW209" s="74"/>
    </row>
    <row r="210" spans="1:75">
      <c r="A210" s="74"/>
      <c r="B210" s="74"/>
      <c r="C210" s="97"/>
      <c r="D210" s="97"/>
      <c r="E210" s="97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AM210" s="74"/>
      <c r="BE210" s="74"/>
      <c r="BF210" s="74"/>
      <c r="BG210" s="74"/>
      <c r="BH210" s="74"/>
      <c r="BI210" s="74"/>
      <c r="BJ210" s="74"/>
      <c r="BK210" s="74"/>
      <c r="BL210" s="74"/>
      <c r="BM210" s="74"/>
      <c r="BN210" s="74"/>
      <c r="BO210" s="74"/>
      <c r="BP210" s="74"/>
      <c r="BQ210" s="74"/>
      <c r="BR210" s="74"/>
      <c r="BS210" s="74"/>
      <c r="BT210" s="74"/>
      <c r="BU210" s="74"/>
      <c r="BV210" s="74"/>
      <c r="BW210" s="74"/>
    </row>
    <row r="211" spans="1:75">
      <c r="A211" s="74"/>
      <c r="B211" s="74"/>
      <c r="C211" s="97"/>
      <c r="D211" s="97"/>
      <c r="E211" s="97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AM211" s="74"/>
      <c r="BE211" s="74"/>
      <c r="BF211" s="74"/>
      <c r="BG211" s="74"/>
      <c r="BH211" s="74"/>
      <c r="BI211" s="74"/>
      <c r="BJ211" s="74"/>
      <c r="BK211" s="74"/>
      <c r="BL211" s="74"/>
      <c r="BM211" s="74"/>
      <c r="BN211" s="74"/>
      <c r="BO211" s="74"/>
      <c r="BP211" s="74"/>
      <c r="BQ211" s="74"/>
      <c r="BR211" s="74"/>
      <c r="BS211" s="74"/>
      <c r="BT211" s="74"/>
      <c r="BU211" s="74"/>
      <c r="BV211" s="74"/>
      <c r="BW211" s="74"/>
    </row>
    <row r="212" spans="1:75">
      <c r="A212" s="74"/>
      <c r="B212" s="74"/>
      <c r="C212" s="97"/>
      <c r="D212" s="97"/>
      <c r="E212" s="97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AM212" s="74"/>
      <c r="BE212" s="74"/>
      <c r="BF212" s="74"/>
      <c r="BG212" s="74"/>
      <c r="BH212" s="74"/>
      <c r="BI212" s="74"/>
      <c r="BJ212" s="74"/>
      <c r="BK212" s="74"/>
      <c r="BL212" s="74"/>
      <c r="BM212" s="74"/>
      <c r="BN212" s="74"/>
      <c r="BO212" s="74"/>
      <c r="BP212" s="74"/>
      <c r="BQ212" s="74"/>
      <c r="BR212" s="74"/>
      <c r="BS212" s="74"/>
      <c r="BT212" s="74"/>
      <c r="BU212" s="74"/>
      <c r="BV212" s="74"/>
      <c r="BW212" s="74"/>
    </row>
    <row r="213" spans="1:75">
      <c r="A213" s="74"/>
      <c r="B213" s="74"/>
      <c r="C213" s="97"/>
      <c r="D213" s="97"/>
      <c r="E213" s="97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AM213" s="74"/>
      <c r="BE213" s="74"/>
      <c r="BF213" s="74"/>
      <c r="BG213" s="74"/>
      <c r="BH213" s="74"/>
      <c r="BI213" s="74"/>
      <c r="BJ213" s="74"/>
      <c r="BK213" s="74"/>
      <c r="BL213" s="74"/>
      <c r="BM213" s="74"/>
      <c r="BN213" s="74"/>
      <c r="BO213" s="74"/>
      <c r="BP213" s="74"/>
      <c r="BQ213" s="74"/>
      <c r="BR213" s="74"/>
      <c r="BS213" s="74"/>
      <c r="BT213" s="74"/>
      <c r="BU213" s="74"/>
      <c r="BV213" s="74"/>
      <c r="BW213" s="74"/>
    </row>
    <row r="214" spans="1:75">
      <c r="A214" s="74"/>
      <c r="B214" s="74"/>
      <c r="C214" s="97"/>
      <c r="D214" s="97"/>
      <c r="E214" s="97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AM214" s="74"/>
      <c r="BE214" s="74"/>
      <c r="BF214" s="74"/>
      <c r="BG214" s="74"/>
      <c r="BH214" s="74"/>
      <c r="BI214" s="74"/>
      <c r="BJ214" s="74"/>
      <c r="BK214" s="74"/>
      <c r="BL214" s="74"/>
      <c r="BM214" s="74"/>
      <c r="BN214" s="74"/>
      <c r="BO214" s="74"/>
      <c r="BP214" s="74"/>
      <c r="BQ214" s="74"/>
      <c r="BR214" s="74"/>
      <c r="BS214" s="74"/>
      <c r="BT214" s="74"/>
      <c r="BU214" s="74"/>
      <c r="BV214" s="74"/>
      <c r="BW214" s="74"/>
    </row>
    <row r="215" spans="1:75">
      <c r="A215" s="74"/>
      <c r="B215" s="74"/>
      <c r="C215" s="97"/>
      <c r="D215" s="97"/>
      <c r="E215" s="97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AM215" s="74"/>
      <c r="BE215" s="74"/>
      <c r="BF215" s="74"/>
      <c r="BG215" s="74"/>
      <c r="BH215" s="74"/>
      <c r="BI215" s="74"/>
      <c r="BJ215" s="74"/>
      <c r="BK215" s="74"/>
      <c r="BL215" s="74"/>
      <c r="BM215" s="74"/>
      <c r="BN215" s="74"/>
      <c r="BO215" s="74"/>
      <c r="BP215" s="74"/>
      <c r="BQ215" s="74"/>
      <c r="BR215" s="74"/>
      <c r="BS215" s="74"/>
      <c r="BT215" s="74"/>
      <c r="BU215" s="74"/>
      <c r="BV215" s="74"/>
      <c r="BW215" s="74"/>
    </row>
    <row r="216" spans="1:75">
      <c r="A216" s="74"/>
      <c r="B216" s="74"/>
      <c r="C216" s="97"/>
      <c r="D216" s="97"/>
      <c r="E216" s="97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AM216" s="74"/>
      <c r="BE216" s="74"/>
      <c r="BF216" s="74"/>
      <c r="BG216" s="74"/>
      <c r="BH216" s="74"/>
      <c r="BI216" s="74"/>
      <c r="BJ216" s="74"/>
      <c r="BK216" s="74"/>
      <c r="BL216" s="74"/>
      <c r="BM216" s="74"/>
      <c r="BN216" s="74"/>
      <c r="BO216" s="74"/>
      <c r="BP216" s="74"/>
      <c r="BQ216" s="74"/>
      <c r="BR216" s="74"/>
      <c r="BS216" s="74"/>
      <c r="BT216" s="74"/>
      <c r="BU216" s="74"/>
      <c r="BV216" s="74"/>
      <c r="BW216" s="74"/>
    </row>
    <row r="217" spans="1:75">
      <c r="A217" s="74"/>
      <c r="B217" s="74"/>
      <c r="C217" s="97"/>
      <c r="D217" s="97"/>
      <c r="E217" s="97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AM217" s="74"/>
      <c r="BE217" s="74"/>
      <c r="BF217" s="74"/>
      <c r="BG217" s="74"/>
      <c r="BH217" s="74"/>
      <c r="BI217" s="74"/>
      <c r="BJ217" s="74"/>
      <c r="BK217" s="74"/>
      <c r="BL217" s="74"/>
      <c r="BM217" s="74"/>
      <c r="BN217" s="74"/>
      <c r="BO217" s="74"/>
      <c r="BP217" s="74"/>
      <c r="BQ217" s="74"/>
      <c r="BR217" s="74"/>
      <c r="BS217" s="74"/>
      <c r="BT217" s="74"/>
      <c r="BU217" s="74"/>
      <c r="BV217" s="74"/>
      <c r="BW217" s="74"/>
    </row>
    <row r="218" spans="1:75">
      <c r="A218" s="74"/>
      <c r="B218" s="74"/>
      <c r="C218" s="97"/>
      <c r="D218" s="97"/>
      <c r="E218" s="97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AM218" s="74"/>
      <c r="BE218" s="74"/>
      <c r="BF218" s="74"/>
      <c r="BG218" s="74"/>
      <c r="BH218" s="74"/>
      <c r="BI218" s="74"/>
      <c r="BJ218" s="74"/>
      <c r="BK218" s="74"/>
      <c r="BL218" s="74"/>
      <c r="BM218" s="74"/>
      <c r="BN218" s="74"/>
      <c r="BO218" s="74"/>
      <c r="BP218" s="74"/>
      <c r="BQ218" s="74"/>
      <c r="BR218" s="74"/>
      <c r="BS218" s="74"/>
      <c r="BT218" s="74"/>
      <c r="BU218" s="74"/>
      <c r="BV218" s="74"/>
      <c r="BW218" s="74"/>
    </row>
    <row r="219" spans="1:75">
      <c r="A219" s="74"/>
      <c r="B219" s="74"/>
      <c r="C219" s="97"/>
      <c r="D219" s="97"/>
      <c r="E219" s="97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AM219" s="74"/>
      <c r="BE219" s="74"/>
      <c r="BF219" s="74"/>
      <c r="BG219" s="74"/>
      <c r="BH219" s="74"/>
      <c r="BI219" s="74"/>
      <c r="BJ219" s="74"/>
      <c r="BK219" s="74"/>
      <c r="BL219" s="74"/>
      <c r="BM219" s="74"/>
      <c r="BN219" s="74"/>
      <c r="BO219" s="74"/>
      <c r="BP219" s="74"/>
      <c r="BQ219" s="74"/>
      <c r="BR219" s="74"/>
      <c r="BS219" s="74"/>
      <c r="BT219" s="74"/>
      <c r="BU219" s="74"/>
      <c r="BV219" s="74"/>
      <c r="BW219" s="74"/>
    </row>
    <row r="220" spans="1:75">
      <c r="A220" s="74"/>
      <c r="B220" s="74"/>
      <c r="C220" s="97"/>
      <c r="D220" s="97"/>
      <c r="E220" s="97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AM220" s="74"/>
      <c r="BE220" s="74"/>
      <c r="BF220" s="74"/>
      <c r="BG220" s="74"/>
      <c r="BH220" s="74"/>
      <c r="BI220" s="74"/>
      <c r="BJ220" s="74"/>
      <c r="BK220" s="74"/>
      <c r="BL220" s="74"/>
      <c r="BM220" s="74"/>
      <c r="BN220" s="74"/>
      <c r="BO220" s="74"/>
      <c r="BP220" s="74"/>
      <c r="BQ220" s="74"/>
      <c r="BR220" s="74"/>
      <c r="BS220" s="74"/>
      <c r="BT220" s="74"/>
      <c r="BU220" s="74"/>
      <c r="BV220" s="74"/>
      <c r="BW220" s="74"/>
    </row>
    <row r="221" spans="1:75">
      <c r="A221" s="74"/>
      <c r="B221" s="74"/>
      <c r="C221" s="97"/>
      <c r="D221" s="97"/>
      <c r="E221" s="97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AM221" s="74"/>
      <c r="BE221" s="74"/>
      <c r="BF221" s="74"/>
      <c r="BG221" s="74"/>
      <c r="BH221" s="74"/>
      <c r="BI221" s="74"/>
      <c r="BJ221" s="74"/>
      <c r="BK221" s="74"/>
      <c r="BL221" s="74"/>
      <c r="BM221" s="74"/>
      <c r="BN221" s="74"/>
      <c r="BO221" s="74"/>
      <c r="BP221" s="74"/>
      <c r="BQ221" s="74"/>
      <c r="BR221" s="74"/>
      <c r="BS221" s="74"/>
      <c r="BT221" s="74"/>
      <c r="BU221" s="74"/>
      <c r="BV221" s="74"/>
      <c r="BW221" s="74"/>
    </row>
    <row r="222" spans="1:75">
      <c r="A222" s="74"/>
      <c r="B222" s="74"/>
      <c r="C222" s="97"/>
      <c r="D222" s="97"/>
      <c r="E222" s="97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AM222" s="74"/>
      <c r="BE222" s="74"/>
      <c r="BF222" s="74"/>
      <c r="BG222" s="74"/>
      <c r="BH222" s="74"/>
      <c r="BI222" s="74"/>
      <c r="BJ222" s="74"/>
      <c r="BK222" s="74"/>
      <c r="BL222" s="74"/>
      <c r="BM222" s="74"/>
      <c r="BN222" s="74"/>
      <c r="BO222" s="74"/>
      <c r="BP222" s="74"/>
      <c r="BQ222" s="74"/>
      <c r="BR222" s="74"/>
      <c r="BS222" s="74"/>
      <c r="BT222" s="74"/>
      <c r="BU222" s="74"/>
      <c r="BV222" s="74"/>
      <c r="BW222" s="74"/>
    </row>
    <row r="223" spans="1:75">
      <c r="A223" s="74"/>
      <c r="B223" s="74"/>
      <c r="C223" s="97"/>
      <c r="D223" s="97"/>
      <c r="E223" s="97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AM223" s="74"/>
      <c r="BE223" s="74"/>
      <c r="BF223" s="74"/>
      <c r="BG223" s="74"/>
      <c r="BH223" s="74"/>
      <c r="BI223" s="74"/>
      <c r="BJ223" s="74"/>
      <c r="BK223" s="74"/>
      <c r="BL223" s="74"/>
      <c r="BM223" s="74"/>
      <c r="BN223" s="74"/>
      <c r="BO223" s="74"/>
      <c r="BP223" s="74"/>
      <c r="BQ223" s="74"/>
      <c r="BR223" s="74"/>
      <c r="BS223" s="74"/>
      <c r="BT223" s="74"/>
      <c r="BU223" s="74"/>
      <c r="BV223" s="74"/>
      <c r="BW223" s="74"/>
    </row>
    <row r="224" spans="1:75">
      <c r="A224" s="74"/>
      <c r="B224" s="74"/>
      <c r="C224" s="97"/>
      <c r="D224" s="97"/>
      <c r="E224" s="97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AM224" s="74"/>
      <c r="BE224" s="74"/>
      <c r="BF224" s="74"/>
      <c r="BG224" s="74"/>
      <c r="BH224" s="74"/>
      <c r="BI224" s="74"/>
      <c r="BJ224" s="74"/>
      <c r="BK224" s="74"/>
      <c r="BL224" s="74"/>
      <c r="BM224" s="74"/>
      <c r="BN224" s="74"/>
      <c r="BO224" s="74"/>
      <c r="BP224" s="74"/>
      <c r="BQ224" s="74"/>
      <c r="BR224" s="74"/>
      <c r="BS224" s="74"/>
      <c r="BT224" s="74"/>
      <c r="BU224" s="74"/>
      <c r="BV224" s="74"/>
      <c r="BW224" s="74"/>
    </row>
    <row r="225" spans="1:75">
      <c r="A225" s="74"/>
      <c r="B225" s="74"/>
      <c r="C225" s="97"/>
      <c r="D225" s="97"/>
      <c r="E225" s="97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AM225" s="74"/>
      <c r="BE225" s="74"/>
      <c r="BF225" s="74"/>
      <c r="BG225" s="74"/>
      <c r="BH225" s="74"/>
      <c r="BI225" s="74"/>
      <c r="BJ225" s="74"/>
      <c r="BK225" s="74"/>
      <c r="BL225" s="74"/>
      <c r="BM225" s="74"/>
      <c r="BN225" s="74"/>
      <c r="BO225" s="74"/>
      <c r="BP225" s="74"/>
      <c r="BQ225" s="74"/>
      <c r="BR225" s="74"/>
      <c r="BS225" s="74"/>
      <c r="BT225" s="74"/>
      <c r="BU225" s="74"/>
      <c r="BV225" s="74"/>
      <c r="BW225" s="74"/>
    </row>
    <row r="226" spans="1:75">
      <c r="A226" s="74"/>
      <c r="B226" s="74"/>
      <c r="C226" s="97"/>
      <c r="D226" s="97"/>
      <c r="E226" s="97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AM226" s="74"/>
      <c r="BE226" s="74"/>
      <c r="BF226" s="74"/>
      <c r="BG226" s="74"/>
      <c r="BH226" s="74"/>
      <c r="BI226" s="74"/>
      <c r="BJ226" s="74"/>
      <c r="BK226" s="74"/>
      <c r="BL226" s="74"/>
      <c r="BM226" s="74"/>
      <c r="BN226" s="74"/>
      <c r="BO226" s="74"/>
      <c r="BP226" s="74"/>
      <c r="BQ226" s="74"/>
      <c r="BR226" s="74"/>
      <c r="BS226" s="74"/>
      <c r="BT226" s="74"/>
      <c r="BU226" s="74"/>
      <c r="BV226" s="74"/>
      <c r="BW226" s="74"/>
    </row>
    <row r="227" spans="1:75">
      <c r="A227" s="74"/>
      <c r="B227" s="74"/>
      <c r="C227" s="97"/>
      <c r="D227" s="97"/>
      <c r="E227" s="97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AM227" s="74"/>
      <c r="BE227" s="74"/>
      <c r="BF227" s="74"/>
      <c r="BG227" s="74"/>
      <c r="BH227" s="74"/>
      <c r="BI227" s="74"/>
      <c r="BJ227" s="74"/>
      <c r="BK227" s="74"/>
      <c r="BL227" s="74"/>
      <c r="BM227" s="74"/>
      <c r="BN227" s="74"/>
      <c r="BO227" s="74"/>
      <c r="BP227" s="74"/>
      <c r="BQ227" s="74"/>
      <c r="BR227" s="74"/>
      <c r="BS227" s="74"/>
      <c r="BT227" s="74"/>
      <c r="BU227" s="74"/>
      <c r="BV227" s="74"/>
      <c r="BW227" s="74"/>
    </row>
    <row r="228" spans="1:75">
      <c r="A228" s="74"/>
      <c r="B228" s="74"/>
      <c r="C228" s="97"/>
      <c r="D228" s="97"/>
      <c r="E228" s="97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AM228" s="74"/>
      <c r="BE228" s="74"/>
      <c r="BF228" s="74"/>
      <c r="BG228" s="74"/>
      <c r="BH228" s="74"/>
      <c r="BI228" s="74"/>
      <c r="BJ228" s="74"/>
      <c r="BK228" s="74"/>
      <c r="BL228" s="74"/>
      <c r="BM228" s="74"/>
      <c r="BN228" s="74"/>
      <c r="BO228" s="74"/>
      <c r="BP228" s="74"/>
      <c r="BQ228" s="74"/>
      <c r="BR228" s="74"/>
      <c r="BS228" s="74"/>
      <c r="BT228" s="74"/>
      <c r="BU228" s="74"/>
      <c r="BV228" s="74"/>
      <c r="BW228" s="74"/>
    </row>
    <row r="229" spans="1:75">
      <c r="A229" s="74"/>
      <c r="B229" s="74"/>
      <c r="C229" s="97"/>
      <c r="D229" s="97"/>
      <c r="E229" s="97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AM229" s="74"/>
      <c r="BE229" s="74"/>
      <c r="BF229" s="74"/>
      <c r="BG229" s="74"/>
      <c r="BH229" s="74"/>
      <c r="BI229" s="74"/>
      <c r="BJ229" s="74"/>
      <c r="BK229" s="74"/>
      <c r="BL229" s="74"/>
      <c r="BM229" s="74"/>
      <c r="BN229" s="74"/>
      <c r="BO229" s="74"/>
      <c r="BP229" s="74"/>
      <c r="BQ229" s="74"/>
      <c r="BR229" s="74"/>
      <c r="BS229" s="74"/>
      <c r="BT229" s="74"/>
      <c r="BU229" s="74"/>
      <c r="BV229" s="74"/>
      <c r="BW229" s="74"/>
    </row>
  </sheetData>
  <mergeCells count="11">
    <mergeCell ref="D13:E13"/>
    <mergeCell ref="H13:I13"/>
    <mergeCell ref="D16:D19"/>
    <mergeCell ref="D34:D37"/>
    <mergeCell ref="D40:M40"/>
    <mergeCell ref="H12:I12"/>
    <mergeCell ref="H7:I7"/>
    <mergeCell ref="H8:I8"/>
    <mergeCell ref="H9:I9"/>
    <mergeCell ref="H10:I10"/>
    <mergeCell ref="H11:I11"/>
  </mergeCells>
  <conditionalFormatting sqref="F8">
    <cfRule type="iconSet" priority="7">
      <iconSet iconSet="3Arrows">
        <cfvo type="percent" val="0"/>
        <cfvo type="percent" val="#REF!" gte="0"/>
        <cfvo type="percent" val="#REF!" gte="0"/>
      </iconSet>
    </cfRule>
  </conditionalFormatting>
  <conditionalFormatting sqref="D34">
    <cfRule type="expression" dxfId="3" priority="3">
      <formula>$U$12&gt;3</formula>
    </cfRule>
    <cfRule type="expression" dxfId="2" priority="4">
      <formula>$U$12&lt;4</formula>
    </cfRule>
  </conditionalFormatting>
  <conditionalFormatting sqref="D16">
    <cfRule type="expression" dxfId="1" priority="1">
      <formula>$U$11&lt;4</formula>
    </cfRule>
    <cfRule type="expression" dxfId="0" priority="2">
      <formula>$U$11&gt;3</formula>
    </cfRule>
  </conditionalFormatting>
  <pageMargins left="0.7" right="0.7" top="0.75" bottom="0.75" header="0.3" footer="0.3"/>
  <pageSetup scale="80" orientation="landscape"/>
  <ignoredErrors>
    <ignoredError sqref="X14:Z14 X13:Z13 AA13:AB14 AC13:AD14 AF13:AF14" formula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3" name="Drop Down 1">
              <controlPr locked="0" defaultSize="0" autoLine="0" autoPict="0">
                <anchor>
                  <from>
                    <xdr:col>3</xdr:col>
                    <xdr:colOff>254000</xdr:colOff>
                    <xdr:row>7</xdr:row>
                    <xdr:rowOff>63500</xdr:rowOff>
                  </from>
                  <to>
                    <xdr:col>5</xdr:col>
                    <xdr:colOff>673100</xdr:colOff>
                    <xdr:row>8</xdr:row>
                    <xdr:rowOff>88900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7346" r:id="rId4" name="Drop Down 2">
              <controlPr locked="0" defaultSize="0" autoLine="0" autoPict="0">
                <anchor>
                  <from>
                    <xdr:col>3</xdr:col>
                    <xdr:colOff>254000</xdr:colOff>
                    <xdr:row>24</xdr:row>
                    <xdr:rowOff>0</xdr:rowOff>
                  </from>
                  <to>
                    <xdr:col>5</xdr:col>
                    <xdr:colOff>673100</xdr:colOff>
                    <xdr:row>25</xdr:row>
                    <xdr:rowOff>88900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Q83"/>
  <sheetViews>
    <sheetView workbookViewId="0">
      <pane ySplit="1" topLeftCell="A2" activePane="bottomLeft" state="frozen"/>
      <selection pane="bottomLeft"/>
    </sheetView>
  </sheetViews>
  <sheetFormatPr baseColWidth="10" defaultColWidth="11.5" defaultRowHeight="12" customHeight="1" x14ac:dyDescent="0"/>
  <cols>
    <col min="1" max="1" width="15.6640625" style="131" bestFit="1" customWidth="1"/>
    <col min="2" max="2" width="5.6640625" style="131" bestFit="1" customWidth="1"/>
    <col min="3" max="3" width="40.6640625" style="131" bestFit="1" customWidth="1"/>
    <col min="4" max="4" width="8.6640625" style="131" bestFit="1" customWidth="1"/>
    <col min="5" max="6" width="9.6640625" style="131" bestFit="1" customWidth="1"/>
    <col min="7" max="9" width="11.6640625" style="131" bestFit="1" customWidth="1"/>
    <col min="10" max="10" width="8.6640625" style="131" bestFit="1" customWidth="1"/>
    <col min="11" max="12" width="9.6640625" style="131" bestFit="1" customWidth="1"/>
    <col min="13" max="15" width="11.6640625" style="131" bestFit="1" customWidth="1"/>
    <col min="16" max="16" width="9.6640625" style="131" bestFit="1" customWidth="1"/>
    <col min="17" max="17" width="7.6640625" style="131" bestFit="1" customWidth="1"/>
    <col min="18" max="16384" width="11.5" style="131"/>
  </cols>
  <sheetData>
    <row r="1" spans="1:17" ht="161" customHeight="1">
      <c r="A1" s="125" t="s">
        <v>204</v>
      </c>
      <c r="B1" s="126" t="s">
        <v>176</v>
      </c>
      <c r="C1" s="126" t="s">
        <v>205</v>
      </c>
      <c r="D1" s="127" t="s">
        <v>206</v>
      </c>
      <c r="E1" s="128" t="s">
        <v>207</v>
      </c>
      <c r="F1" s="129" t="s">
        <v>208</v>
      </c>
      <c r="G1" s="129" t="s">
        <v>209</v>
      </c>
      <c r="H1" s="129" t="s">
        <v>210</v>
      </c>
      <c r="I1" s="130" t="s">
        <v>211</v>
      </c>
      <c r="J1" s="127" t="s">
        <v>212</v>
      </c>
      <c r="K1" s="128" t="s">
        <v>213</v>
      </c>
      <c r="L1" s="129" t="s">
        <v>214</v>
      </c>
      <c r="M1" s="129" t="s">
        <v>215</v>
      </c>
      <c r="N1" s="129" t="s">
        <v>216</v>
      </c>
      <c r="O1" s="129" t="s">
        <v>217</v>
      </c>
      <c r="P1" s="127" t="s">
        <v>218</v>
      </c>
      <c r="Q1" s="127" t="s">
        <v>219</v>
      </c>
    </row>
    <row r="2" spans="1:17" ht="35" customHeight="1">
      <c r="A2" s="132" t="s">
        <v>220</v>
      </c>
      <c r="B2" s="133">
        <v>1</v>
      </c>
      <c r="C2" s="132" t="s">
        <v>221</v>
      </c>
      <c r="D2" s="140">
        <v>0.78200000000000003</v>
      </c>
      <c r="E2" s="141">
        <v>0.34029999999999999</v>
      </c>
      <c r="F2" s="141">
        <v>0.44169999999999998</v>
      </c>
      <c r="G2" s="141">
        <v>0.1152</v>
      </c>
      <c r="H2" s="141">
        <v>7.2700000000000001E-2</v>
      </c>
      <c r="I2" s="142">
        <v>3.0099999999999998E-2</v>
      </c>
      <c r="J2" s="140">
        <v>0.1028</v>
      </c>
      <c r="K2" s="136">
        <v>1218</v>
      </c>
      <c r="L2" s="137">
        <v>1548</v>
      </c>
      <c r="M2" s="137">
        <v>400</v>
      </c>
      <c r="N2" s="137">
        <v>252</v>
      </c>
      <c r="O2" s="137">
        <v>105</v>
      </c>
      <c r="P2" s="138">
        <v>3523</v>
      </c>
      <c r="Q2" s="139" t="s">
        <v>222</v>
      </c>
    </row>
    <row r="3" spans="1:17" ht="35" customHeight="1">
      <c r="A3" s="132" t="s">
        <v>220</v>
      </c>
      <c r="B3" s="133">
        <v>2</v>
      </c>
      <c r="C3" s="132" t="s">
        <v>223</v>
      </c>
      <c r="D3" s="140">
        <v>0.81440000000000001</v>
      </c>
      <c r="E3" s="141">
        <v>0.30220000000000002</v>
      </c>
      <c r="F3" s="141">
        <v>0.51219999999999999</v>
      </c>
      <c r="G3" s="141">
        <v>0.1007</v>
      </c>
      <c r="H3" s="141">
        <v>6.1499999999999999E-2</v>
      </c>
      <c r="I3" s="142">
        <v>2.3400000000000001E-2</v>
      </c>
      <c r="J3" s="140">
        <v>8.4900000000000003E-2</v>
      </c>
      <c r="K3" s="136">
        <v>1073</v>
      </c>
      <c r="L3" s="137">
        <v>1794</v>
      </c>
      <c r="M3" s="137">
        <v>350</v>
      </c>
      <c r="N3" s="137">
        <v>212</v>
      </c>
      <c r="O3" s="137">
        <v>83</v>
      </c>
      <c r="P3" s="138">
        <v>3512</v>
      </c>
      <c r="Q3" s="139" t="s">
        <v>222</v>
      </c>
    </row>
    <row r="4" spans="1:17" ht="35" customHeight="1">
      <c r="A4" s="132" t="s">
        <v>220</v>
      </c>
      <c r="B4" s="133">
        <v>3</v>
      </c>
      <c r="C4" s="132" t="s">
        <v>224</v>
      </c>
      <c r="D4" s="140">
        <v>0.69450000000000001</v>
      </c>
      <c r="E4" s="141">
        <v>0.32100000000000001</v>
      </c>
      <c r="F4" s="141">
        <v>0.3735</v>
      </c>
      <c r="G4" s="141">
        <v>0.14729999999999999</v>
      </c>
      <c r="H4" s="141">
        <v>0.1013</v>
      </c>
      <c r="I4" s="142">
        <v>5.7000000000000002E-2</v>
      </c>
      <c r="J4" s="140">
        <v>0.15820000000000001</v>
      </c>
      <c r="K4" s="136">
        <v>1141</v>
      </c>
      <c r="L4" s="137">
        <v>1306</v>
      </c>
      <c r="M4" s="137">
        <v>508</v>
      </c>
      <c r="N4" s="137">
        <v>350</v>
      </c>
      <c r="O4" s="137">
        <v>198</v>
      </c>
      <c r="P4" s="138">
        <v>3503</v>
      </c>
      <c r="Q4" s="139" t="s">
        <v>222</v>
      </c>
    </row>
    <row r="5" spans="1:17" ht="35" customHeight="1">
      <c r="A5" s="132" t="s">
        <v>220</v>
      </c>
      <c r="B5" s="133">
        <v>4</v>
      </c>
      <c r="C5" s="132" t="s">
        <v>225</v>
      </c>
      <c r="D5" s="140">
        <v>0.82589999999999997</v>
      </c>
      <c r="E5" s="141">
        <v>0.41570000000000001</v>
      </c>
      <c r="F5" s="141">
        <v>0.41010000000000002</v>
      </c>
      <c r="G5" s="141">
        <v>0.1027</v>
      </c>
      <c r="H5" s="141">
        <v>4.2500000000000003E-2</v>
      </c>
      <c r="I5" s="142">
        <v>2.9000000000000001E-2</v>
      </c>
      <c r="J5" s="140">
        <v>7.1499999999999994E-2</v>
      </c>
      <c r="K5" s="136">
        <v>1469</v>
      </c>
      <c r="L5" s="137">
        <v>1431</v>
      </c>
      <c r="M5" s="137">
        <v>357</v>
      </c>
      <c r="N5" s="137">
        <v>148</v>
      </c>
      <c r="O5" s="137">
        <v>101</v>
      </c>
      <c r="P5" s="138">
        <v>3506</v>
      </c>
      <c r="Q5" s="139" t="s">
        <v>222</v>
      </c>
    </row>
    <row r="6" spans="1:17" ht="35" customHeight="1">
      <c r="A6" s="132" t="s">
        <v>220</v>
      </c>
      <c r="B6" s="133">
        <v>5</v>
      </c>
      <c r="C6" s="134" t="s">
        <v>2</v>
      </c>
      <c r="D6" s="140">
        <v>0.88390000000000002</v>
      </c>
      <c r="E6" s="141">
        <v>0.46910000000000002</v>
      </c>
      <c r="F6" s="141">
        <v>0.4148</v>
      </c>
      <c r="G6" s="141">
        <v>8.4400000000000003E-2</v>
      </c>
      <c r="H6" s="141">
        <v>1.7500000000000002E-2</v>
      </c>
      <c r="I6" s="142">
        <v>1.4200000000000001E-2</v>
      </c>
      <c r="J6" s="140">
        <v>3.1699999999999999E-2</v>
      </c>
      <c r="K6" s="136">
        <v>1655</v>
      </c>
      <c r="L6" s="137">
        <v>1448</v>
      </c>
      <c r="M6" s="137">
        <v>295</v>
      </c>
      <c r="N6" s="137">
        <v>61</v>
      </c>
      <c r="O6" s="137">
        <v>51</v>
      </c>
      <c r="P6" s="138">
        <v>3510</v>
      </c>
      <c r="Q6" s="139" t="s">
        <v>222</v>
      </c>
    </row>
    <row r="7" spans="1:17" ht="35" customHeight="1">
      <c r="A7" s="132" t="s">
        <v>220</v>
      </c>
      <c r="B7" s="133">
        <v>6</v>
      </c>
      <c r="C7" s="132" t="s">
        <v>226</v>
      </c>
      <c r="D7" s="140">
        <v>0.84050000000000002</v>
      </c>
      <c r="E7" s="141">
        <v>0.36199999999999999</v>
      </c>
      <c r="F7" s="141">
        <v>0.47860000000000003</v>
      </c>
      <c r="G7" s="141">
        <v>8.4900000000000003E-2</v>
      </c>
      <c r="H7" s="141">
        <v>4.8000000000000001E-2</v>
      </c>
      <c r="I7" s="142">
        <v>2.6499999999999999E-2</v>
      </c>
      <c r="J7" s="140">
        <v>7.4499999999999997E-2</v>
      </c>
      <c r="K7" s="136">
        <v>1275</v>
      </c>
      <c r="L7" s="137">
        <v>1666</v>
      </c>
      <c r="M7" s="137">
        <v>299</v>
      </c>
      <c r="N7" s="137">
        <v>168</v>
      </c>
      <c r="O7" s="137">
        <v>93</v>
      </c>
      <c r="P7" s="138">
        <v>3501</v>
      </c>
      <c r="Q7" s="139" t="s">
        <v>222</v>
      </c>
    </row>
    <row r="8" spans="1:17" ht="35" customHeight="1">
      <c r="A8" s="132" t="s">
        <v>220</v>
      </c>
      <c r="B8" s="133">
        <v>7</v>
      </c>
      <c r="C8" s="132" t="s">
        <v>227</v>
      </c>
      <c r="D8" s="140">
        <v>0.97719999999999996</v>
      </c>
      <c r="E8" s="141">
        <v>0.73750000000000004</v>
      </c>
      <c r="F8" s="141">
        <v>0.2397</v>
      </c>
      <c r="G8" s="141">
        <v>1.4999999999999999E-2</v>
      </c>
      <c r="H8" s="141">
        <v>4.3E-3</v>
      </c>
      <c r="I8" s="142">
        <v>3.5000000000000001E-3</v>
      </c>
      <c r="J8" s="140">
        <v>7.7999999999999996E-3</v>
      </c>
      <c r="K8" s="136">
        <v>2595</v>
      </c>
      <c r="L8" s="137">
        <v>836</v>
      </c>
      <c r="M8" s="137">
        <v>52</v>
      </c>
      <c r="N8" s="137">
        <v>15</v>
      </c>
      <c r="O8" s="137">
        <v>13</v>
      </c>
      <c r="P8" s="138">
        <v>3511</v>
      </c>
      <c r="Q8" s="139" t="s">
        <v>222</v>
      </c>
    </row>
    <row r="9" spans="1:17" ht="35" customHeight="1">
      <c r="A9" s="132" t="s">
        <v>220</v>
      </c>
      <c r="B9" s="133">
        <v>8</v>
      </c>
      <c r="C9" s="132" t="s">
        <v>228</v>
      </c>
      <c r="D9" s="140">
        <v>0.91600000000000004</v>
      </c>
      <c r="E9" s="141">
        <v>0.53300000000000003</v>
      </c>
      <c r="F9" s="141">
        <v>0.38300000000000001</v>
      </c>
      <c r="G9" s="141">
        <v>7.0900000000000005E-2</v>
      </c>
      <c r="H9" s="141">
        <v>9.4000000000000004E-3</v>
      </c>
      <c r="I9" s="142">
        <v>3.7000000000000002E-3</v>
      </c>
      <c r="J9" s="140">
        <v>1.3100000000000001E-2</v>
      </c>
      <c r="K9" s="136">
        <v>1876</v>
      </c>
      <c r="L9" s="137">
        <v>1344</v>
      </c>
      <c r="M9" s="137">
        <v>246</v>
      </c>
      <c r="N9" s="137">
        <v>33</v>
      </c>
      <c r="O9" s="137">
        <v>13</v>
      </c>
      <c r="P9" s="138">
        <v>3512</v>
      </c>
      <c r="Q9" s="139" t="s">
        <v>222</v>
      </c>
    </row>
    <row r="10" spans="1:17" ht="53" customHeight="1">
      <c r="A10" s="132" t="s">
        <v>220</v>
      </c>
      <c r="B10" s="133">
        <v>9</v>
      </c>
      <c r="C10" s="132" t="s">
        <v>229</v>
      </c>
      <c r="D10" s="140">
        <v>0.61419999999999997</v>
      </c>
      <c r="E10" s="141">
        <v>0.1653</v>
      </c>
      <c r="F10" s="141">
        <v>0.44890000000000002</v>
      </c>
      <c r="G10" s="141">
        <v>0.14860000000000001</v>
      </c>
      <c r="H10" s="141">
        <v>0.16020000000000001</v>
      </c>
      <c r="I10" s="142">
        <v>7.6999999999999999E-2</v>
      </c>
      <c r="J10" s="140">
        <v>0.23719999999999999</v>
      </c>
      <c r="K10" s="136">
        <v>586</v>
      </c>
      <c r="L10" s="137">
        <v>1568</v>
      </c>
      <c r="M10" s="137">
        <v>521</v>
      </c>
      <c r="N10" s="137">
        <v>564</v>
      </c>
      <c r="O10" s="137">
        <v>273</v>
      </c>
      <c r="P10" s="138">
        <v>3512</v>
      </c>
      <c r="Q10" s="139">
        <v>3</v>
      </c>
    </row>
    <row r="11" spans="1:17" ht="35" customHeight="1">
      <c r="A11" s="132" t="s">
        <v>220</v>
      </c>
      <c r="B11" s="133">
        <v>10</v>
      </c>
      <c r="C11" s="134" t="s">
        <v>230</v>
      </c>
      <c r="D11" s="140">
        <v>0.74490000000000001</v>
      </c>
      <c r="E11" s="141">
        <v>0.19400000000000001</v>
      </c>
      <c r="F11" s="141">
        <v>0.55089999999999995</v>
      </c>
      <c r="G11" s="141">
        <v>0.1241</v>
      </c>
      <c r="H11" s="141">
        <v>8.4699999999999998E-2</v>
      </c>
      <c r="I11" s="142">
        <v>4.6199999999999998E-2</v>
      </c>
      <c r="J11" s="140">
        <v>0.13089999999999999</v>
      </c>
      <c r="K11" s="136">
        <v>685</v>
      </c>
      <c r="L11" s="137">
        <v>1920</v>
      </c>
      <c r="M11" s="137">
        <v>434</v>
      </c>
      <c r="N11" s="137">
        <v>294</v>
      </c>
      <c r="O11" s="137">
        <v>162</v>
      </c>
      <c r="P11" s="138">
        <v>3495</v>
      </c>
      <c r="Q11" s="139">
        <v>4</v>
      </c>
    </row>
    <row r="12" spans="1:17" ht="35" customHeight="1">
      <c r="A12" s="132" t="s">
        <v>220</v>
      </c>
      <c r="B12" s="133">
        <v>11</v>
      </c>
      <c r="C12" s="132" t="s">
        <v>231</v>
      </c>
      <c r="D12" s="140">
        <v>0.67469999999999997</v>
      </c>
      <c r="E12" s="141">
        <v>0.22900000000000001</v>
      </c>
      <c r="F12" s="141">
        <v>0.44569999999999999</v>
      </c>
      <c r="G12" s="141">
        <v>0.14319999999999999</v>
      </c>
      <c r="H12" s="141">
        <v>0.11890000000000001</v>
      </c>
      <c r="I12" s="142">
        <v>6.3200000000000006E-2</v>
      </c>
      <c r="J12" s="140">
        <v>0.18210000000000001</v>
      </c>
      <c r="K12" s="136">
        <v>803</v>
      </c>
      <c r="L12" s="137">
        <v>1541</v>
      </c>
      <c r="M12" s="137">
        <v>494</v>
      </c>
      <c r="N12" s="137">
        <v>408</v>
      </c>
      <c r="O12" s="137">
        <v>218</v>
      </c>
      <c r="P12" s="138">
        <v>3464</v>
      </c>
      <c r="Q12" s="139">
        <v>10</v>
      </c>
    </row>
    <row r="13" spans="1:17" ht="35" customHeight="1">
      <c r="A13" s="132" t="s">
        <v>220</v>
      </c>
      <c r="B13" s="133">
        <v>12</v>
      </c>
      <c r="C13" s="132" t="s">
        <v>232</v>
      </c>
      <c r="D13" s="140">
        <v>0.9022</v>
      </c>
      <c r="E13" s="141">
        <v>0.42599999999999999</v>
      </c>
      <c r="F13" s="141">
        <v>0.47620000000000001</v>
      </c>
      <c r="G13" s="141">
        <v>5.6800000000000003E-2</v>
      </c>
      <c r="H13" s="141">
        <v>2.6100000000000002E-2</v>
      </c>
      <c r="I13" s="142">
        <v>1.49E-2</v>
      </c>
      <c r="J13" s="140">
        <v>4.1000000000000002E-2</v>
      </c>
      <c r="K13" s="136">
        <v>1502</v>
      </c>
      <c r="L13" s="137">
        <v>1659</v>
      </c>
      <c r="M13" s="137">
        <v>196</v>
      </c>
      <c r="N13" s="137">
        <v>89</v>
      </c>
      <c r="O13" s="137">
        <v>53</v>
      </c>
      <c r="P13" s="138">
        <v>3499</v>
      </c>
      <c r="Q13" s="139">
        <v>5</v>
      </c>
    </row>
    <row r="14" spans="1:17" ht="35" customHeight="1">
      <c r="A14" s="132" t="s">
        <v>220</v>
      </c>
      <c r="B14" s="133">
        <v>13</v>
      </c>
      <c r="C14" s="134" t="s">
        <v>7</v>
      </c>
      <c r="D14" s="140">
        <v>0.90690000000000004</v>
      </c>
      <c r="E14" s="141">
        <v>0.54320000000000002</v>
      </c>
      <c r="F14" s="141">
        <v>0.36370000000000002</v>
      </c>
      <c r="G14" s="141">
        <v>6.5100000000000005E-2</v>
      </c>
      <c r="H14" s="141">
        <v>1.6899999999999998E-2</v>
      </c>
      <c r="I14" s="142">
        <v>1.0999999999999999E-2</v>
      </c>
      <c r="J14" s="140">
        <v>2.8000000000000001E-2</v>
      </c>
      <c r="K14" s="136">
        <v>1901</v>
      </c>
      <c r="L14" s="137">
        <v>1258</v>
      </c>
      <c r="M14" s="137">
        <v>225</v>
      </c>
      <c r="N14" s="137">
        <v>59</v>
      </c>
      <c r="O14" s="137">
        <v>39</v>
      </c>
      <c r="P14" s="138">
        <v>3482</v>
      </c>
      <c r="Q14" s="139">
        <v>7</v>
      </c>
    </row>
    <row r="15" spans="1:17" ht="71" customHeight="1">
      <c r="A15" s="132" t="s">
        <v>220</v>
      </c>
      <c r="B15" s="133">
        <v>14</v>
      </c>
      <c r="C15" s="132" t="s">
        <v>233</v>
      </c>
      <c r="D15" s="140">
        <v>0.87849999999999995</v>
      </c>
      <c r="E15" s="141">
        <v>0.44280000000000003</v>
      </c>
      <c r="F15" s="141">
        <v>0.43569999999999998</v>
      </c>
      <c r="G15" s="141">
        <v>6.4699999999999994E-2</v>
      </c>
      <c r="H15" s="141">
        <v>3.9600000000000003E-2</v>
      </c>
      <c r="I15" s="142">
        <v>1.72E-2</v>
      </c>
      <c r="J15" s="140">
        <v>5.6800000000000003E-2</v>
      </c>
      <c r="K15" s="136">
        <v>1568</v>
      </c>
      <c r="L15" s="137">
        <v>1512</v>
      </c>
      <c r="M15" s="137">
        <v>223</v>
      </c>
      <c r="N15" s="137">
        <v>138</v>
      </c>
      <c r="O15" s="137">
        <v>60</v>
      </c>
      <c r="P15" s="138">
        <v>3501</v>
      </c>
      <c r="Q15" s="139">
        <v>8</v>
      </c>
    </row>
    <row r="16" spans="1:17" ht="35" customHeight="1">
      <c r="A16" s="132" t="s">
        <v>220</v>
      </c>
      <c r="B16" s="133">
        <v>15</v>
      </c>
      <c r="C16" s="132" t="s">
        <v>234</v>
      </c>
      <c r="D16" s="140">
        <v>0.76319999999999999</v>
      </c>
      <c r="E16" s="141">
        <v>0.29930000000000001</v>
      </c>
      <c r="F16" s="141">
        <v>0.46389999999999998</v>
      </c>
      <c r="G16" s="141">
        <v>0.1336</v>
      </c>
      <c r="H16" s="141">
        <v>5.79E-2</v>
      </c>
      <c r="I16" s="142">
        <v>4.5199999999999997E-2</v>
      </c>
      <c r="J16" s="140">
        <v>0.1032</v>
      </c>
      <c r="K16" s="136">
        <v>1056</v>
      </c>
      <c r="L16" s="137">
        <v>1606</v>
      </c>
      <c r="M16" s="137">
        <v>462</v>
      </c>
      <c r="N16" s="137">
        <v>201</v>
      </c>
      <c r="O16" s="137">
        <v>158</v>
      </c>
      <c r="P16" s="138">
        <v>3483</v>
      </c>
      <c r="Q16" s="139">
        <v>26</v>
      </c>
    </row>
    <row r="17" spans="1:17" ht="35" customHeight="1">
      <c r="A17" s="132" t="s">
        <v>220</v>
      </c>
      <c r="B17" s="133">
        <v>16</v>
      </c>
      <c r="C17" s="132" t="s">
        <v>235</v>
      </c>
      <c r="D17" s="140">
        <v>0.85029999999999994</v>
      </c>
      <c r="E17" s="141">
        <v>0.33610000000000001</v>
      </c>
      <c r="F17" s="141">
        <v>0.51419999999999999</v>
      </c>
      <c r="G17" s="141">
        <v>0.1101</v>
      </c>
      <c r="H17" s="141">
        <v>2.4199999999999999E-2</v>
      </c>
      <c r="I17" s="142">
        <v>1.54E-2</v>
      </c>
      <c r="J17" s="140">
        <v>3.9600000000000003E-2</v>
      </c>
      <c r="K17" s="136">
        <v>1184</v>
      </c>
      <c r="L17" s="137">
        <v>1780</v>
      </c>
      <c r="M17" s="137">
        <v>378</v>
      </c>
      <c r="N17" s="137">
        <v>84</v>
      </c>
      <c r="O17" s="137">
        <v>53</v>
      </c>
      <c r="P17" s="138">
        <v>3479</v>
      </c>
      <c r="Q17" s="139">
        <v>22</v>
      </c>
    </row>
    <row r="18" spans="1:17" ht="53" customHeight="1">
      <c r="A18" s="132" t="s">
        <v>220</v>
      </c>
      <c r="B18" s="133">
        <v>17</v>
      </c>
      <c r="C18" s="132" t="s">
        <v>236</v>
      </c>
      <c r="D18" s="140">
        <v>0.76219999999999999</v>
      </c>
      <c r="E18" s="141">
        <v>0.40660000000000002</v>
      </c>
      <c r="F18" s="141">
        <v>0.35549999999999998</v>
      </c>
      <c r="G18" s="141">
        <v>0.13780000000000001</v>
      </c>
      <c r="H18" s="141">
        <v>4.5699999999999998E-2</v>
      </c>
      <c r="I18" s="142">
        <v>5.4300000000000001E-2</v>
      </c>
      <c r="J18" s="140">
        <v>0.1</v>
      </c>
      <c r="K18" s="136">
        <v>1358</v>
      </c>
      <c r="L18" s="137">
        <v>1164</v>
      </c>
      <c r="M18" s="137">
        <v>447</v>
      </c>
      <c r="N18" s="137">
        <v>147</v>
      </c>
      <c r="O18" s="137">
        <v>179</v>
      </c>
      <c r="P18" s="138">
        <v>3295</v>
      </c>
      <c r="Q18" s="139">
        <v>202</v>
      </c>
    </row>
    <row r="19" spans="1:17" ht="35" customHeight="1">
      <c r="A19" s="132" t="s">
        <v>220</v>
      </c>
      <c r="B19" s="133">
        <v>18</v>
      </c>
      <c r="C19" s="134" t="s">
        <v>10</v>
      </c>
      <c r="D19" s="140">
        <v>0.60289999999999999</v>
      </c>
      <c r="E19" s="141">
        <v>0.21940000000000001</v>
      </c>
      <c r="F19" s="141">
        <v>0.38350000000000001</v>
      </c>
      <c r="G19" s="141">
        <v>0.2087</v>
      </c>
      <c r="H19" s="141">
        <v>0.13100000000000001</v>
      </c>
      <c r="I19" s="142">
        <v>5.74E-2</v>
      </c>
      <c r="J19" s="140">
        <v>0.18840000000000001</v>
      </c>
      <c r="K19" s="136">
        <v>771</v>
      </c>
      <c r="L19" s="137">
        <v>1338</v>
      </c>
      <c r="M19" s="137">
        <v>719</v>
      </c>
      <c r="N19" s="137">
        <v>448</v>
      </c>
      <c r="O19" s="137">
        <v>195</v>
      </c>
      <c r="P19" s="138">
        <v>3471</v>
      </c>
      <c r="Q19" s="139">
        <v>38</v>
      </c>
    </row>
    <row r="20" spans="1:17" ht="89" customHeight="1">
      <c r="A20" s="132" t="s">
        <v>220</v>
      </c>
      <c r="B20" s="133">
        <v>19</v>
      </c>
      <c r="C20" s="132" t="s">
        <v>237</v>
      </c>
      <c r="D20" s="140">
        <v>0.64710000000000001</v>
      </c>
      <c r="E20" s="141">
        <v>0.23760000000000001</v>
      </c>
      <c r="F20" s="141">
        <v>0.40960000000000002</v>
      </c>
      <c r="G20" s="141">
        <v>0.1658</v>
      </c>
      <c r="H20" s="141">
        <v>0.1125</v>
      </c>
      <c r="I20" s="142">
        <v>7.46E-2</v>
      </c>
      <c r="J20" s="140">
        <v>0.18709999999999999</v>
      </c>
      <c r="K20" s="136">
        <v>830</v>
      </c>
      <c r="L20" s="137">
        <v>1413</v>
      </c>
      <c r="M20" s="137">
        <v>572</v>
      </c>
      <c r="N20" s="137">
        <v>387</v>
      </c>
      <c r="O20" s="137">
        <v>255</v>
      </c>
      <c r="P20" s="138">
        <v>3457</v>
      </c>
      <c r="Q20" s="139">
        <v>64</v>
      </c>
    </row>
    <row r="21" spans="1:17" ht="35" customHeight="1">
      <c r="A21" s="132" t="s">
        <v>220</v>
      </c>
      <c r="B21" s="133">
        <v>20</v>
      </c>
      <c r="C21" s="132" t="s">
        <v>238</v>
      </c>
      <c r="D21" s="140">
        <v>0.84799999999999998</v>
      </c>
      <c r="E21" s="141">
        <v>0.38290000000000002</v>
      </c>
      <c r="F21" s="141">
        <v>0.46510000000000001</v>
      </c>
      <c r="G21" s="141">
        <v>8.4500000000000006E-2</v>
      </c>
      <c r="H21" s="141">
        <v>4.6800000000000001E-2</v>
      </c>
      <c r="I21" s="142">
        <v>2.07E-2</v>
      </c>
      <c r="J21" s="140">
        <v>6.7400000000000002E-2</v>
      </c>
      <c r="K21" s="136">
        <v>1364</v>
      </c>
      <c r="L21" s="137">
        <v>1625</v>
      </c>
      <c r="M21" s="137">
        <v>297</v>
      </c>
      <c r="N21" s="137">
        <v>163</v>
      </c>
      <c r="O21" s="137">
        <v>72</v>
      </c>
      <c r="P21" s="138">
        <v>3521</v>
      </c>
      <c r="Q21" s="139" t="s">
        <v>222</v>
      </c>
    </row>
    <row r="22" spans="1:17" ht="35" customHeight="1">
      <c r="A22" s="132" t="s">
        <v>220</v>
      </c>
      <c r="B22" s="133">
        <v>21</v>
      </c>
      <c r="C22" s="132" t="s">
        <v>239</v>
      </c>
      <c r="D22" s="140">
        <v>0.66269999999999996</v>
      </c>
      <c r="E22" s="141">
        <v>0.223</v>
      </c>
      <c r="F22" s="141">
        <v>0.43969999999999998</v>
      </c>
      <c r="G22" s="141">
        <v>0.1852</v>
      </c>
      <c r="H22" s="141">
        <v>9.7199999999999995E-2</v>
      </c>
      <c r="I22" s="142">
        <v>5.4899999999999997E-2</v>
      </c>
      <c r="J22" s="140">
        <v>0.15210000000000001</v>
      </c>
      <c r="K22" s="136">
        <v>760</v>
      </c>
      <c r="L22" s="137">
        <v>1475</v>
      </c>
      <c r="M22" s="137">
        <v>611</v>
      </c>
      <c r="N22" s="137">
        <v>323</v>
      </c>
      <c r="O22" s="137">
        <v>183</v>
      </c>
      <c r="P22" s="138">
        <v>3352</v>
      </c>
      <c r="Q22" s="139">
        <v>168</v>
      </c>
    </row>
    <row r="23" spans="1:17" ht="35" customHeight="1">
      <c r="A23" s="132" t="s">
        <v>220</v>
      </c>
      <c r="B23" s="133">
        <v>22</v>
      </c>
      <c r="C23" s="132" t="s">
        <v>240</v>
      </c>
      <c r="D23" s="140">
        <v>0.46750000000000003</v>
      </c>
      <c r="E23" s="141">
        <v>0.1734</v>
      </c>
      <c r="F23" s="141">
        <v>0.29409999999999997</v>
      </c>
      <c r="G23" s="141">
        <v>0.26090000000000002</v>
      </c>
      <c r="H23" s="141">
        <v>0.1348</v>
      </c>
      <c r="I23" s="142">
        <v>0.1368</v>
      </c>
      <c r="J23" s="140">
        <v>0.27160000000000001</v>
      </c>
      <c r="K23" s="136">
        <v>558</v>
      </c>
      <c r="L23" s="137">
        <v>928</v>
      </c>
      <c r="M23" s="137">
        <v>814</v>
      </c>
      <c r="N23" s="137">
        <v>418</v>
      </c>
      <c r="O23" s="137">
        <v>423</v>
      </c>
      <c r="P23" s="138">
        <v>3141</v>
      </c>
      <c r="Q23" s="139">
        <v>372</v>
      </c>
    </row>
    <row r="24" spans="1:17" ht="53" customHeight="1">
      <c r="A24" s="132" t="s">
        <v>220</v>
      </c>
      <c r="B24" s="133">
        <v>23</v>
      </c>
      <c r="C24" s="132" t="s">
        <v>241</v>
      </c>
      <c r="D24" s="140">
        <v>0.33660000000000001</v>
      </c>
      <c r="E24" s="141">
        <v>0.1062</v>
      </c>
      <c r="F24" s="141">
        <v>0.23039999999999999</v>
      </c>
      <c r="G24" s="141">
        <v>0.31659999999999999</v>
      </c>
      <c r="H24" s="141">
        <v>0.19309999999999999</v>
      </c>
      <c r="I24" s="142">
        <v>0.1537</v>
      </c>
      <c r="J24" s="140">
        <v>0.3468</v>
      </c>
      <c r="K24" s="136">
        <v>316</v>
      </c>
      <c r="L24" s="137">
        <v>670</v>
      </c>
      <c r="M24" s="137">
        <v>905</v>
      </c>
      <c r="N24" s="137">
        <v>554</v>
      </c>
      <c r="O24" s="137">
        <v>439</v>
      </c>
      <c r="P24" s="138">
        <v>2884</v>
      </c>
      <c r="Q24" s="139">
        <v>629</v>
      </c>
    </row>
    <row r="25" spans="1:17" ht="53" customHeight="1">
      <c r="A25" s="132" t="s">
        <v>220</v>
      </c>
      <c r="B25" s="133">
        <v>24</v>
      </c>
      <c r="C25" s="132" t="s">
        <v>242</v>
      </c>
      <c r="D25" s="140">
        <v>0.38030000000000003</v>
      </c>
      <c r="E25" s="141">
        <v>0.1167</v>
      </c>
      <c r="F25" s="141">
        <v>0.2636</v>
      </c>
      <c r="G25" s="141">
        <v>0.27610000000000001</v>
      </c>
      <c r="H25" s="141">
        <v>0.20030000000000001</v>
      </c>
      <c r="I25" s="142">
        <v>0.14319999999999999</v>
      </c>
      <c r="J25" s="140">
        <v>0.34350000000000003</v>
      </c>
      <c r="K25" s="136">
        <v>378</v>
      </c>
      <c r="L25" s="137">
        <v>831</v>
      </c>
      <c r="M25" s="137">
        <v>872</v>
      </c>
      <c r="N25" s="137">
        <v>629</v>
      </c>
      <c r="O25" s="137">
        <v>451</v>
      </c>
      <c r="P25" s="138">
        <v>3161</v>
      </c>
      <c r="Q25" s="139">
        <v>351</v>
      </c>
    </row>
    <row r="26" spans="1:17" ht="35" customHeight="1">
      <c r="A26" s="132" t="s">
        <v>220</v>
      </c>
      <c r="B26" s="133">
        <v>25</v>
      </c>
      <c r="C26" s="132" t="s">
        <v>243</v>
      </c>
      <c r="D26" s="140">
        <v>0.52039999999999997</v>
      </c>
      <c r="E26" s="141">
        <v>0.1724</v>
      </c>
      <c r="F26" s="141">
        <v>0.34789999999999999</v>
      </c>
      <c r="G26" s="141">
        <v>0.24279999999999999</v>
      </c>
      <c r="H26" s="141">
        <v>0.12520000000000001</v>
      </c>
      <c r="I26" s="142">
        <v>0.1116</v>
      </c>
      <c r="J26" s="140">
        <v>0.23680000000000001</v>
      </c>
      <c r="K26" s="136">
        <v>550</v>
      </c>
      <c r="L26" s="137">
        <v>1087</v>
      </c>
      <c r="M26" s="137">
        <v>750</v>
      </c>
      <c r="N26" s="137">
        <v>387</v>
      </c>
      <c r="O26" s="137">
        <v>344</v>
      </c>
      <c r="P26" s="138">
        <v>3118</v>
      </c>
      <c r="Q26" s="139">
        <v>380</v>
      </c>
    </row>
    <row r="27" spans="1:17" ht="35" customHeight="1">
      <c r="A27" s="132" t="s">
        <v>220</v>
      </c>
      <c r="B27" s="133">
        <v>26</v>
      </c>
      <c r="C27" s="132" t="s">
        <v>244</v>
      </c>
      <c r="D27" s="140">
        <v>0.8236</v>
      </c>
      <c r="E27" s="141">
        <v>0.34200000000000003</v>
      </c>
      <c r="F27" s="141">
        <v>0.48159999999999997</v>
      </c>
      <c r="G27" s="141">
        <v>9.2600000000000002E-2</v>
      </c>
      <c r="H27" s="141">
        <v>4.9599999999999998E-2</v>
      </c>
      <c r="I27" s="142">
        <v>3.4099999999999998E-2</v>
      </c>
      <c r="J27" s="140">
        <v>8.3699999999999997E-2</v>
      </c>
      <c r="K27" s="136">
        <v>1213</v>
      </c>
      <c r="L27" s="137">
        <v>1670</v>
      </c>
      <c r="M27" s="137">
        <v>319</v>
      </c>
      <c r="N27" s="137">
        <v>172</v>
      </c>
      <c r="O27" s="137">
        <v>118</v>
      </c>
      <c r="P27" s="138">
        <v>3492</v>
      </c>
      <c r="Q27" s="139">
        <v>19</v>
      </c>
    </row>
    <row r="28" spans="1:17" ht="35" customHeight="1">
      <c r="A28" s="132" t="s">
        <v>220</v>
      </c>
      <c r="B28" s="133">
        <v>27</v>
      </c>
      <c r="C28" s="132" t="s">
        <v>245</v>
      </c>
      <c r="D28" s="140">
        <v>0.62729999999999997</v>
      </c>
      <c r="E28" s="141">
        <v>0.2462</v>
      </c>
      <c r="F28" s="141">
        <v>0.38109999999999999</v>
      </c>
      <c r="G28" s="141">
        <v>0.27660000000000001</v>
      </c>
      <c r="H28" s="141">
        <v>6.1400000000000003E-2</v>
      </c>
      <c r="I28" s="142">
        <v>3.4700000000000002E-2</v>
      </c>
      <c r="J28" s="140">
        <v>9.6000000000000002E-2</v>
      </c>
      <c r="K28" s="136">
        <v>827</v>
      </c>
      <c r="L28" s="137">
        <v>1255</v>
      </c>
      <c r="M28" s="137">
        <v>903</v>
      </c>
      <c r="N28" s="137">
        <v>198</v>
      </c>
      <c r="O28" s="137">
        <v>113</v>
      </c>
      <c r="P28" s="138">
        <v>3296</v>
      </c>
      <c r="Q28" s="139">
        <v>215</v>
      </c>
    </row>
    <row r="29" spans="1:17" ht="35" customHeight="1">
      <c r="A29" s="132" t="s">
        <v>246</v>
      </c>
      <c r="B29" s="133">
        <v>28</v>
      </c>
      <c r="C29" s="132" t="s">
        <v>247</v>
      </c>
      <c r="D29" s="140">
        <v>0.9173</v>
      </c>
      <c r="E29" s="141">
        <v>0.59030000000000005</v>
      </c>
      <c r="F29" s="141">
        <v>0.32700000000000001</v>
      </c>
      <c r="G29" s="141">
        <v>6.7799999999999999E-2</v>
      </c>
      <c r="H29" s="141">
        <v>1.0999999999999999E-2</v>
      </c>
      <c r="I29" s="142">
        <v>3.8999999999999998E-3</v>
      </c>
      <c r="J29" s="140">
        <v>1.49E-2</v>
      </c>
      <c r="K29" s="136">
        <v>2086</v>
      </c>
      <c r="L29" s="137">
        <v>1143</v>
      </c>
      <c r="M29" s="137">
        <v>232</v>
      </c>
      <c r="N29" s="137">
        <v>38</v>
      </c>
      <c r="O29" s="137">
        <v>14</v>
      </c>
      <c r="P29" s="138">
        <v>3513</v>
      </c>
      <c r="Q29" s="139" t="s">
        <v>222</v>
      </c>
    </row>
    <row r="30" spans="1:17" ht="53" customHeight="1">
      <c r="A30" s="132" t="s">
        <v>220</v>
      </c>
      <c r="B30" s="133">
        <v>29</v>
      </c>
      <c r="C30" s="132" t="s">
        <v>248</v>
      </c>
      <c r="D30" s="140">
        <v>0.85699999999999998</v>
      </c>
      <c r="E30" s="141">
        <v>0.30409999999999998</v>
      </c>
      <c r="F30" s="141">
        <v>0.55289999999999995</v>
      </c>
      <c r="G30" s="141">
        <v>8.9700000000000002E-2</v>
      </c>
      <c r="H30" s="141">
        <v>3.95E-2</v>
      </c>
      <c r="I30" s="142">
        <v>1.3899999999999999E-2</v>
      </c>
      <c r="J30" s="140">
        <v>5.33E-2</v>
      </c>
      <c r="K30" s="136">
        <v>1061</v>
      </c>
      <c r="L30" s="137">
        <v>1886</v>
      </c>
      <c r="M30" s="137">
        <v>302</v>
      </c>
      <c r="N30" s="137">
        <v>134</v>
      </c>
      <c r="O30" s="137">
        <v>47</v>
      </c>
      <c r="P30" s="138">
        <v>3430</v>
      </c>
      <c r="Q30" s="139">
        <v>59</v>
      </c>
    </row>
    <row r="31" spans="1:17" ht="53" customHeight="1">
      <c r="A31" s="132" t="s">
        <v>220</v>
      </c>
      <c r="B31" s="133">
        <v>30</v>
      </c>
      <c r="C31" s="132" t="s">
        <v>249</v>
      </c>
      <c r="D31" s="140">
        <v>0.59989999999999999</v>
      </c>
      <c r="E31" s="141">
        <v>0.18820000000000001</v>
      </c>
      <c r="F31" s="141">
        <v>0.4118</v>
      </c>
      <c r="G31" s="141">
        <v>0.20710000000000001</v>
      </c>
      <c r="H31" s="141">
        <v>0.12939999999999999</v>
      </c>
      <c r="I31" s="142">
        <v>6.3600000000000004E-2</v>
      </c>
      <c r="J31" s="140">
        <v>0.193</v>
      </c>
      <c r="K31" s="136">
        <v>640</v>
      </c>
      <c r="L31" s="137">
        <v>1378</v>
      </c>
      <c r="M31" s="137">
        <v>685</v>
      </c>
      <c r="N31" s="137">
        <v>427</v>
      </c>
      <c r="O31" s="137">
        <v>210</v>
      </c>
      <c r="P31" s="138">
        <v>3340</v>
      </c>
      <c r="Q31" s="139">
        <v>145</v>
      </c>
    </row>
    <row r="32" spans="1:17" ht="35" customHeight="1">
      <c r="A32" s="132" t="s">
        <v>220</v>
      </c>
      <c r="B32" s="133">
        <v>31</v>
      </c>
      <c r="C32" s="132" t="s">
        <v>250</v>
      </c>
      <c r="D32" s="140">
        <v>0.63800000000000001</v>
      </c>
      <c r="E32" s="141">
        <v>0.21129999999999999</v>
      </c>
      <c r="F32" s="141">
        <v>0.42670000000000002</v>
      </c>
      <c r="G32" s="141">
        <v>0.1966</v>
      </c>
      <c r="H32" s="141">
        <v>0.10730000000000001</v>
      </c>
      <c r="I32" s="142">
        <v>5.8099999999999999E-2</v>
      </c>
      <c r="J32" s="140">
        <v>0.16539999999999999</v>
      </c>
      <c r="K32" s="136">
        <v>732</v>
      </c>
      <c r="L32" s="137">
        <v>1446</v>
      </c>
      <c r="M32" s="137">
        <v>655</v>
      </c>
      <c r="N32" s="137">
        <v>356</v>
      </c>
      <c r="O32" s="137">
        <v>195</v>
      </c>
      <c r="P32" s="138">
        <v>3384</v>
      </c>
      <c r="Q32" s="139">
        <v>95</v>
      </c>
    </row>
    <row r="33" spans="1:17" ht="35" customHeight="1">
      <c r="A33" s="132" t="s">
        <v>220</v>
      </c>
      <c r="B33" s="133">
        <v>32</v>
      </c>
      <c r="C33" s="134" t="s">
        <v>22</v>
      </c>
      <c r="D33" s="140">
        <v>0.53090000000000004</v>
      </c>
      <c r="E33" s="141">
        <v>0.18210000000000001</v>
      </c>
      <c r="F33" s="141">
        <v>0.3488</v>
      </c>
      <c r="G33" s="141">
        <v>0.2492</v>
      </c>
      <c r="H33" s="141">
        <v>0.1401</v>
      </c>
      <c r="I33" s="142">
        <v>7.9799999999999996E-2</v>
      </c>
      <c r="J33" s="140">
        <v>0.21990000000000001</v>
      </c>
      <c r="K33" s="136">
        <v>626</v>
      </c>
      <c r="L33" s="137">
        <v>1168</v>
      </c>
      <c r="M33" s="137">
        <v>826</v>
      </c>
      <c r="N33" s="137">
        <v>461</v>
      </c>
      <c r="O33" s="137">
        <v>263</v>
      </c>
      <c r="P33" s="138">
        <v>3344</v>
      </c>
      <c r="Q33" s="139">
        <v>126</v>
      </c>
    </row>
    <row r="34" spans="1:17" ht="35" customHeight="1">
      <c r="A34" s="132" t="s">
        <v>220</v>
      </c>
      <c r="B34" s="133">
        <v>33</v>
      </c>
      <c r="C34" s="132" t="s">
        <v>251</v>
      </c>
      <c r="D34" s="140">
        <v>0.23619999999999999</v>
      </c>
      <c r="E34" s="141">
        <v>7.3499999999999996E-2</v>
      </c>
      <c r="F34" s="141">
        <v>0.16270000000000001</v>
      </c>
      <c r="G34" s="141">
        <v>0.27850000000000003</v>
      </c>
      <c r="H34" s="141">
        <v>0.25819999999999999</v>
      </c>
      <c r="I34" s="142">
        <v>0.2271</v>
      </c>
      <c r="J34" s="140">
        <v>0.48530000000000001</v>
      </c>
      <c r="K34" s="136">
        <v>241</v>
      </c>
      <c r="L34" s="137">
        <v>513</v>
      </c>
      <c r="M34" s="137">
        <v>872</v>
      </c>
      <c r="N34" s="137">
        <v>815</v>
      </c>
      <c r="O34" s="137">
        <v>720</v>
      </c>
      <c r="P34" s="138">
        <v>3161</v>
      </c>
      <c r="Q34" s="139">
        <v>309</v>
      </c>
    </row>
    <row r="35" spans="1:17" ht="89" customHeight="1">
      <c r="A35" s="132" t="s">
        <v>220</v>
      </c>
      <c r="B35" s="133">
        <v>34</v>
      </c>
      <c r="C35" s="132" t="s">
        <v>252</v>
      </c>
      <c r="D35" s="140">
        <v>0.66959999999999997</v>
      </c>
      <c r="E35" s="141">
        <v>0.24460000000000001</v>
      </c>
      <c r="F35" s="141">
        <v>0.42499999999999999</v>
      </c>
      <c r="G35" s="141">
        <v>0.21279999999999999</v>
      </c>
      <c r="H35" s="141">
        <v>6.1699999999999998E-2</v>
      </c>
      <c r="I35" s="142">
        <v>5.5899999999999998E-2</v>
      </c>
      <c r="J35" s="140">
        <v>0.1176</v>
      </c>
      <c r="K35" s="136">
        <v>796</v>
      </c>
      <c r="L35" s="137">
        <v>1365</v>
      </c>
      <c r="M35" s="137">
        <v>670</v>
      </c>
      <c r="N35" s="137">
        <v>194</v>
      </c>
      <c r="O35" s="137">
        <v>176</v>
      </c>
      <c r="P35" s="138">
        <v>3201</v>
      </c>
      <c r="Q35" s="139">
        <v>280</v>
      </c>
    </row>
    <row r="36" spans="1:17" ht="35" customHeight="1">
      <c r="A36" s="132" t="s">
        <v>220</v>
      </c>
      <c r="B36" s="133">
        <v>35</v>
      </c>
      <c r="C36" s="132" t="s">
        <v>253</v>
      </c>
      <c r="D36" s="140">
        <v>0.90529999999999999</v>
      </c>
      <c r="E36" s="141">
        <v>0.40679999999999999</v>
      </c>
      <c r="F36" s="141">
        <v>0.4985</v>
      </c>
      <c r="G36" s="141">
        <v>7.4899999999999994E-2</v>
      </c>
      <c r="H36" s="141">
        <v>1.21E-2</v>
      </c>
      <c r="I36" s="142">
        <v>7.7000000000000002E-3</v>
      </c>
      <c r="J36" s="140">
        <v>1.9800000000000002E-2</v>
      </c>
      <c r="K36" s="136">
        <v>1394</v>
      </c>
      <c r="L36" s="137">
        <v>1677</v>
      </c>
      <c r="M36" s="137">
        <v>247</v>
      </c>
      <c r="N36" s="137">
        <v>41</v>
      </c>
      <c r="O36" s="137">
        <v>27</v>
      </c>
      <c r="P36" s="138">
        <v>3386</v>
      </c>
      <c r="Q36" s="139">
        <v>97</v>
      </c>
    </row>
    <row r="37" spans="1:17" ht="53" customHeight="1">
      <c r="A37" s="132" t="s">
        <v>220</v>
      </c>
      <c r="B37" s="133">
        <v>36</v>
      </c>
      <c r="C37" s="132" t="s">
        <v>254</v>
      </c>
      <c r="D37" s="140">
        <v>0.79020000000000001</v>
      </c>
      <c r="E37" s="141">
        <v>0.26819999999999999</v>
      </c>
      <c r="F37" s="141">
        <v>0.52200000000000002</v>
      </c>
      <c r="G37" s="141">
        <v>0.14630000000000001</v>
      </c>
      <c r="H37" s="141">
        <v>4.65E-2</v>
      </c>
      <c r="I37" s="142">
        <v>1.7100000000000001E-2</v>
      </c>
      <c r="J37" s="140">
        <v>6.3600000000000004E-2</v>
      </c>
      <c r="K37" s="136">
        <v>925</v>
      </c>
      <c r="L37" s="137">
        <v>1768</v>
      </c>
      <c r="M37" s="137">
        <v>491</v>
      </c>
      <c r="N37" s="137">
        <v>156</v>
      </c>
      <c r="O37" s="137">
        <v>58</v>
      </c>
      <c r="P37" s="138">
        <v>3398</v>
      </c>
      <c r="Q37" s="139">
        <v>72</v>
      </c>
    </row>
    <row r="38" spans="1:17" ht="53" customHeight="1">
      <c r="A38" s="132" t="s">
        <v>220</v>
      </c>
      <c r="B38" s="133">
        <v>37</v>
      </c>
      <c r="C38" s="132" t="s">
        <v>255</v>
      </c>
      <c r="D38" s="140">
        <v>0.60199999999999998</v>
      </c>
      <c r="E38" s="141">
        <v>0.26229999999999998</v>
      </c>
      <c r="F38" s="141">
        <v>0.3397</v>
      </c>
      <c r="G38" s="141">
        <v>0.20300000000000001</v>
      </c>
      <c r="H38" s="141">
        <v>9.6100000000000005E-2</v>
      </c>
      <c r="I38" s="142">
        <v>9.8900000000000002E-2</v>
      </c>
      <c r="J38" s="140">
        <v>0.19500000000000001</v>
      </c>
      <c r="K38" s="136">
        <v>847</v>
      </c>
      <c r="L38" s="137">
        <v>1071</v>
      </c>
      <c r="M38" s="137">
        <v>638</v>
      </c>
      <c r="N38" s="137">
        <v>298</v>
      </c>
      <c r="O38" s="137">
        <v>308</v>
      </c>
      <c r="P38" s="138">
        <v>3162</v>
      </c>
      <c r="Q38" s="139">
        <v>312</v>
      </c>
    </row>
    <row r="39" spans="1:17" ht="125" customHeight="1">
      <c r="A39" s="132" t="s">
        <v>220</v>
      </c>
      <c r="B39" s="133">
        <v>38</v>
      </c>
      <c r="C39" s="132" t="s">
        <v>256</v>
      </c>
      <c r="D39" s="140">
        <v>0.754</v>
      </c>
      <c r="E39" s="141">
        <v>0.35360000000000003</v>
      </c>
      <c r="F39" s="141">
        <v>0.40039999999999998</v>
      </c>
      <c r="G39" s="141">
        <v>0.14580000000000001</v>
      </c>
      <c r="H39" s="141">
        <v>4.2999999999999997E-2</v>
      </c>
      <c r="I39" s="142">
        <v>5.7200000000000001E-2</v>
      </c>
      <c r="J39" s="140">
        <v>0.1002</v>
      </c>
      <c r="K39" s="136">
        <v>1104</v>
      </c>
      <c r="L39" s="137">
        <v>1223</v>
      </c>
      <c r="M39" s="137">
        <v>440</v>
      </c>
      <c r="N39" s="137">
        <v>128</v>
      </c>
      <c r="O39" s="137">
        <v>174</v>
      </c>
      <c r="P39" s="138">
        <v>3069</v>
      </c>
      <c r="Q39" s="139">
        <v>400</v>
      </c>
    </row>
    <row r="40" spans="1:17" ht="35" customHeight="1">
      <c r="A40" s="132" t="s">
        <v>220</v>
      </c>
      <c r="B40" s="133">
        <v>39</v>
      </c>
      <c r="C40" s="132" t="s">
        <v>257</v>
      </c>
      <c r="D40" s="140">
        <v>0.89090000000000003</v>
      </c>
      <c r="E40" s="141">
        <v>0.35449999999999998</v>
      </c>
      <c r="F40" s="141">
        <v>0.5363</v>
      </c>
      <c r="G40" s="141">
        <v>7.9600000000000004E-2</v>
      </c>
      <c r="H40" s="141">
        <v>1.9199999999999998E-2</v>
      </c>
      <c r="I40" s="142">
        <v>1.04E-2</v>
      </c>
      <c r="J40" s="140">
        <v>2.9499999999999998E-2</v>
      </c>
      <c r="K40" s="136">
        <v>1246</v>
      </c>
      <c r="L40" s="137">
        <v>1845</v>
      </c>
      <c r="M40" s="137">
        <v>269</v>
      </c>
      <c r="N40" s="137">
        <v>65</v>
      </c>
      <c r="O40" s="137">
        <v>35</v>
      </c>
      <c r="P40" s="138">
        <v>3460</v>
      </c>
      <c r="Q40" s="139">
        <v>24</v>
      </c>
    </row>
    <row r="41" spans="1:17" ht="35" customHeight="1">
      <c r="A41" s="132" t="s">
        <v>220</v>
      </c>
      <c r="B41" s="133">
        <v>40</v>
      </c>
      <c r="C41" s="132" t="s">
        <v>258</v>
      </c>
      <c r="D41" s="140">
        <v>0.84989999999999999</v>
      </c>
      <c r="E41" s="141">
        <v>0.46870000000000001</v>
      </c>
      <c r="F41" s="141">
        <v>0.38119999999999998</v>
      </c>
      <c r="G41" s="141">
        <v>9.9400000000000002E-2</v>
      </c>
      <c r="H41" s="141">
        <v>3.1600000000000003E-2</v>
      </c>
      <c r="I41" s="142">
        <v>1.9099999999999999E-2</v>
      </c>
      <c r="J41" s="140">
        <v>5.0700000000000002E-2</v>
      </c>
      <c r="K41" s="136">
        <v>1650</v>
      </c>
      <c r="L41" s="137">
        <v>1322</v>
      </c>
      <c r="M41" s="137">
        <v>342</v>
      </c>
      <c r="N41" s="137">
        <v>108</v>
      </c>
      <c r="O41" s="137">
        <v>67</v>
      </c>
      <c r="P41" s="138">
        <v>3489</v>
      </c>
      <c r="Q41" s="139" t="s">
        <v>222</v>
      </c>
    </row>
    <row r="42" spans="1:17" ht="53" customHeight="1">
      <c r="A42" s="132" t="s">
        <v>220</v>
      </c>
      <c r="B42" s="133">
        <v>41</v>
      </c>
      <c r="C42" s="132" t="s">
        <v>259</v>
      </c>
      <c r="D42" s="140">
        <v>0.62119999999999997</v>
      </c>
      <c r="E42" s="141">
        <v>0.25430000000000003</v>
      </c>
      <c r="F42" s="141">
        <v>0.3669</v>
      </c>
      <c r="G42" s="141">
        <v>0.20660000000000001</v>
      </c>
      <c r="H42" s="141">
        <v>9.7000000000000003E-2</v>
      </c>
      <c r="I42" s="142">
        <v>7.5200000000000003E-2</v>
      </c>
      <c r="J42" s="140">
        <v>0.17219999999999999</v>
      </c>
      <c r="K42" s="136">
        <v>825</v>
      </c>
      <c r="L42" s="137">
        <v>1173</v>
      </c>
      <c r="M42" s="137">
        <v>657</v>
      </c>
      <c r="N42" s="137">
        <v>307</v>
      </c>
      <c r="O42" s="137">
        <v>239</v>
      </c>
      <c r="P42" s="138">
        <v>3201</v>
      </c>
      <c r="Q42" s="139">
        <v>296</v>
      </c>
    </row>
    <row r="43" spans="1:17" ht="35" customHeight="1">
      <c r="A43" s="132" t="s">
        <v>220</v>
      </c>
      <c r="B43" s="133">
        <v>42</v>
      </c>
      <c r="C43" s="132" t="s">
        <v>260</v>
      </c>
      <c r="D43" s="140">
        <v>0.91869999999999996</v>
      </c>
      <c r="E43" s="141">
        <v>0.61270000000000002</v>
      </c>
      <c r="F43" s="141">
        <v>0.30590000000000001</v>
      </c>
      <c r="G43" s="141">
        <v>4.36E-2</v>
      </c>
      <c r="H43" s="141">
        <v>2.0299999999999999E-2</v>
      </c>
      <c r="I43" s="142">
        <v>1.7399999999999999E-2</v>
      </c>
      <c r="J43" s="140">
        <v>3.7699999999999997E-2</v>
      </c>
      <c r="K43" s="136">
        <v>2132</v>
      </c>
      <c r="L43" s="137">
        <v>1059</v>
      </c>
      <c r="M43" s="137">
        <v>149</v>
      </c>
      <c r="N43" s="137">
        <v>69</v>
      </c>
      <c r="O43" s="137">
        <v>60</v>
      </c>
      <c r="P43" s="138">
        <v>3469</v>
      </c>
      <c r="Q43" s="139">
        <v>11</v>
      </c>
    </row>
    <row r="44" spans="1:17" ht="53" customHeight="1">
      <c r="A44" s="132" t="s">
        <v>220</v>
      </c>
      <c r="B44" s="133">
        <v>43</v>
      </c>
      <c r="C44" s="132" t="s">
        <v>261</v>
      </c>
      <c r="D44" s="140">
        <v>0.77290000000000003</v>
      </c>
      <c r="E44" s="141">
        <v>0.43859999999999999</v>
      </c>
      <c r="F44" s="141">
        <v>0.33429999999999999</v>
      </c>
      <c r="G44" s="141">
        <v>0.1206</v>
      </c>
      <c r="H44" s="141">
        <v>6.5299999999999997E-2</v>
      </c>
      <c r="I44" s="142">
        <v>4.1200000000000001E-2</v>
      </c>
      <c r="J44" s="140">
        <v>0.1065</v>
      </c>
      <c r="K44" s="136">
        <v>1533</v>
      </c>
      <c r="L44" s="137">
        <v>1154</v>
      </c>
      <c r="M44" s="137">
        <v>413</v>
      </c>
      <c r="N44" s="137">
        <v>222</v>
      </c>
      <c r="O44" s="137">
        <v>140</v>
      </c>
      <c r="P44" s="138">
        <v>3462</v>
      </c>
      <c r="Q44" s="139">
        <v>18</v>
      </c>
    </row>
    <row r="45" spans="1:17" ht="35" customHeight="1">
      <c r="A45" s="132" t="s">
        <v>220</v>
      </c>
      <c r="B45" s="133">
        <v>44</v>
      </c>
      <c r="C45" s="132" t="s">
        <v>262</v>
      </c>
      <c r="D45" s="140">
        <v>0.7288</v>
      </c>
      <c r="E45" s="141">
        <v>0.37959999999999999</v>
      </c>
      <c r="F45" s="141">
        <v>0.34920000000000001</v>
      </c>
      <c r="G45" s="141">
        <v>0.1394</v>
      </c>
      <c r="H45" s="141">
        <v>7.6999999999999999E-2</v>
      </c>
      <c r="I45" s="142">
        <v>5.4800000000000001E-2</v>
      </c>
      <c r="J45" s="140">
        <v>0.1318</v>
      </c>
      <c r="K45" s="136">
        <v>1326</v>
      </c>
      <c r="L45" s="137">
        <v>1203</v>
      </c>
      <c r="M45" s="137">
        <v>474</v>
      </c>
      <c r="N45" s="137">
        <v>267</v>
      </c>
      <c r="O45" s="137">
        <v>187</v>
      </c>
      <c r="P45" s="138">
        <v>3457</v>
      </c>
      <c r="Q45" s="139">
        <v>18</v>
      </c>
    </row>
    <row r="46" spans="1:17" ht="53" customHeight="1">
      <c r="A46" s="132" t="s">
        <v>220</v>
      </c>
      <c r="B46" s="133">
        <v>45</v>
      </c>
      <c r="C46" s="132" t="s">
        <v>263</v>
      </c>
      <c r="D46" s="140">
        <v>0.7964</v>
      </c>
      <c r="E46" s="141">
        <v>0.45669999999999999</v>
      </c>
      <c r="F46" s="141">
        <v>0.3397</v>
      </c>
      <c r="G46" s="141">
        <v>0.1525</v>
      </c>
      <c r="H46" s="141">
        <v>2.4299999999999999E-2</v>
      </c>
      <c r="I46" s="142">
        <v>2.6800000000000001E-2</v>
      </c>
      <c r="J46" s="140">
        <v>5.11E-2</v>
      </c>
      <c r="K46" s="136">
        <v>1437</v>
      </c>
      <c r="L46" s="137">
        <v>1057</v>
      </c>
      <c r="M46" s="137">
        <v>474</v>
      </c>
      <c r="N46" s="137">
        <v>75</v>
      </c>
      <c r="O46" s="137">
        <v>83</v>
      </c>
      <c r="P46" s="138">
        <v>3126</v>
      </c>
      <c r="Q46" s="139">
        <v>347</v>
      </c>
    </row>
    <row r="47" spans="1:17" ht="53" customHeight="1">
      <c r="A47" s="132" t="s">
        <v>220</v>
      </c>
      <c r="B47" s="133">
        <v>46</v>
      </c>
      <c r="C47" s="132" t="s">
        <v>264</v>
      </c>
      <c r="D47" s="140">
        <v>0.72870000000000001</v>
      </c>
      <c r="E47" s="141">
        <v>0.36049999999999999</v>
      </c>
      <c r="F47" s="141">
        <v>0.36820000000000003</v>
      </c>
      <c r="G47" s="141">
        <v>0.15060000000000001</v>
      </c>
      <c r="H47" s="141">
        <v>7.0800000000000002E-2</v>
      </c>
      <c r="I47" s="142">
        <v>0.05</v>
      </c>
      <c r="J47" s="140">
        <v>0.1207</v>
      </c>
      <c r="K47" s="136">
        <v>1261</v>
      </c>
      <c r="L47" s="137">
        <v>1272</v>
      </c>
      <c r="M47" s="137">
        <v>511</v>
      </c>
      <c r="N47" s="137">
        <v>244</v>
      </c>
      <c r="O47" s="137">
        <v>171</v>
      </c>
      <c r="P47" s="138">
        <v>3459</v>
      </c>
      <c r="Q47" s="139">
        <v>14</v>
      </c>
    </row>
    <row r="48" spans="1:17" ht="35" customHeight="1">
      <c r="A48" s="132" t="s">
        <v>220</v>
      </c>
      <c r="B48" s="133">
        <v>47</v>
      </c>
      <c r="C48" s="132" t="s">
        <v>265</v>
      </c>
      <c r="D48" s="140">
        <v>0.79430000000000001</v>
      </c>
      <c r="E48" s="141">
        <v>0.41810000000000003</v>
      </c>
      <c r="F48" s="141">
        <v>0.37619999999999998</v>
      </c>
      <c r="G48" s="141">
        <v>0.1198</v>
      </c>
      <c r="H48" s="141">
        <v>4.6300000000000001E-2</v>
      </c>
      <c r="I48" s="142">
        <v>3.9699999999999999E-2</v>
      </c>
      <c r="J48" s="140">
        <v>8.5999999999999993E-2</v>
      </c>
      <c r="K48" s="136">
        <v>1447</v>
      </c>
      <c r="L48" s="137">
        <v>1287</v>
      </c>
      <c r="M48" s="137">
        <v>402</v>
      </c>
      <c r="N48" s="137">
        <v>156</v>
      </c>
      <c r="O48" s="137">
        <v>135</v>
      </c>
      <c r="P48" s="138">
        <v>3427</v>
      </c>
      <c r="Q48" s="139">
        <v>54</v>
      </c>
    </row>
    <row r="49" spans="1:17" ht="35" customHeight="1">
      <c r="A49" s="132" t="s">
        <v>220</v>
      </c>
      <c r="B49" s="133">
        <v>48</v>
      </c>
      <c r="C49" s="132" t="s">
        <v>266</v>
      </c>
      <c r="D49" s="140">
        <v>0.86599999999999999</v>
      </c>
      <c r="E49" s="141">
        <v>0.54339999999999999</v>
      </c>
      <c r="F49" s="141">
        <v>0.32250000000000001</v>
      </c>
      <c r="G49" s="141">
        <v>7.2900000000000006E-2</v>
      </c>
      <c r="H49" s="141">
        <v>3.6600000000000001E-2</v>
      </c>
      <c r="I49" s="142">
        <v>2.4500000000000001E-2</v>
      </c>
      <c r="J49" s="140">
        <v>6.1199999999999997E-2</v>
      </c>
      <c r="K49" s="136">
        <v>1902</v>
      </c>
      <c r="L49" s="137">
        <v>1122</v>
      </c>
      <c r="M49" s="137">
        <v>250</v>
      </c>
      <c r="N49" s="137">
        <v>125</v>
      </c>
      <c r="O49" s="137">
        <v>86</v>
      </c>
      <c r="P49" s="138">
        <v>3485</v>
      </c>
      <c r="Q49" s="139" t="s">
        <v>222</v>
      </c>
    </row>
    <row r="50" spans="1:17" ht="35" customHeight="1">
      <c r="A50" s="132" t="s">
        <v>220</v>
      </c>
      <c r="B50" s="133">
        <v>49</v>
      </c>
      <c r="C50" s="134" t="s">
        <v>91</v>
      </c>
      <c r="D50" s="140">
        <v>0.89249999999999996</v>
      </c>
      <c r="E50" s="141">
        <v>0.60489999999999999</v>
      </c>
      <c r="F50" s="141">
        <v>0.28770000000000001</v>
      </c>
      <c r="G50" s="141">
        <v>5.1499999999999997E-2</v>
      </c>
      <c r="H50" s="141">
        <v>3.61E-2</v>
      </c>
      <c r="I50" s="142">
        <v>0.02</v>
      </c>
      <c r="J50" s="140">
        <v>5.6000000000000001E-2</v>
      </c>
      <c r="K50" s="136">
        <v>2110</v>
      </c>
      <c r="L50" s="137">
        <v>995</v>
      </c>
      <c r="M50" s="137">
        <v>178</v>
      </c>
      <c r="N50" s="137">
        <v>124</v>
      </c>
      <c r="O50" s="137">
        <v>69</v>
      </c>
      <c r="P50" s="138">
        <v>3476</v>
      </c>
      <c r="Q50" s="139" t="s">
        <v>222</v>
      </c>
    </row>
    <row r="51" spans="1:17" ht="53" customHeight="1">
      <c r="A51" s="132" t="s">
        <v>220</v>
      </c>
      <c r="B51" s="133">
        <v>50</v>
      </c>
      <c r="C51" s="132" t="s">
        <v>267</v>
      </c>
      <c r="D51" s="140">
        <v>0.92169999999999996</v>
      </c>
      <c r="E51" s="141">
        <v>0.53169999999999995</v>
      </c>
      <c r="F51" s="141">
        <v>0.38990000000000002</v>
      </c>
      <c r="G51" s="141">
        <v>3.7600000000000001E-2</v>
      </c>
      <c r="H51" s="141">
        <v>2.6599999999999999E-2</v>
      </c>
      <c r="I51" s="142">
        <v>1.4200000000000001E-2</v>
      </c>
      <c r="J51" s="140">
        <v>4.07E-2</v>
      </c>
      <c r="K51" s="136">
        <v>1863</v>
      </c>
      <c r="L51" s="137">
        <v>1350</v>
      </c>
      <c r="M51" s="137">
        <v>129</v>
      </c>
      <c r="N51" s="137">
        <v>90</v>
      </c>
      <c r="O51" s="137">
        <v>48</v>
      </c>
      <c r="P51" s="138">
        <v>3480</v>
      </c>
      <c r="Q51" s="139" t="s">
        <v>222</v>
      </c>
    </row>
    <row r="52" spans="1:17" ht="35" customHeight="1">
      <c r="A52" s="132" t="s">
        <v>220</v>
      </c>
      <c r="B52" s="133">
        <v>51</v>
      </c>
      <c r="C52" s="132" t="s">
        <v>268</v>
      </c>
      <c r="D52" s="140">
        <v>0.80820000000000003</v>
      </c>
      <c r="E52" s="141">
        <v>0.5161</v>
      </c>
      <c r="F52" s="141">
        <v>0.29210000000000003</v>
      </c>
      <c r="G52" s="141">
        <v>9.8500000000000004E-2</v>
      </c>
      <c r="H52" s="141">
        <v>5.21E-2</v>
      </c>
      <c r="I52" s="142">
        <v>4.1300000000000003E-2</v>
      </c>
      <c r="J52" s="140">
        <v>9.3399999999999997E-2</v>
      </c>
      <c r="K52" s="136">
        <v>1809</v>
      </c>
      <c r="L52" s="137">
        <v>1009</v>
      </c>
      <c r="M52" s="137">
        <v>340</v>
      </c>
      <c r="N52" s="137">
        <v>180</v>
      </c>
      <c r="O52" s="137">
        <v>142</v>
      </c>
      <c r="P52" s="138">
        <v>3480</v>
      </c>
      <c r="Q52" s="139" t="s">
        <v>222</v>
      </c>
    </row>
    <row r="53" spans="1:17" ht="53" customHeight="1">
      <c r="A53" s="132" t="s">
        <v>246</v>
      </c>
      <c r="B53" s="133">
        <v>52</v>
      </c>
      <c r="C53" s="132" t="s">
        <v>269</v>
      </c>
      <c r="D53" s="140">
        <v>0.83220000000000005</v>
      </c>
      <c r="E53" s="141">
        <v>0.57289999999999996</v>
      </c>
      <c r="F53" s="141">
        <v>0.25929999999999997</v>
      </c>
      <c r="G53" s="141">
        <v>0.1042</v>
      </c>
      <c r="H53" s="141">
        <v>3.6299999999999999E-2</v>
      </c>
      <c r="I53" s="142">
        <v>2.7300000000000001E-2</v>
      </c>
      <c r="J53" s="140">
        <v>6.3600000000000004E-2</v>
      </c>
      <c r="K53" s="136">
        <v>2004</v>
      </c>
      <c r="L53" s="137">
        <v>902</v>
      </c>
      <c r="M53" s="137">
        <v>359</v>
      </c>
      <c r="N53" s="137">
        <v>125</v>
      </c>
      <c r="O53" s="137">
        <v>94</v>
      </c>
      <c r="P53" s="138">
        <v>3484</v>
      </c>
      <c r="Q53" s="139" t="s">
        <v>222</v>
      </c>
    </row>
    <row r="54" spans="1:17" ht="53" customHeight="1">
      <c r="A54" s="132" t="s">
        <v>220</v>
      </c>
      <c r="B54" s="133">
        <v>53</v>
      </c>
      <c r="C54" s="132" t="s">
        <v>270</v>
      </c>
      <c r="D54" s="140">
        <v>0.5726</v>
      </c>
      <c r="E54" s="141">
        <v>0.2109</v>
      </c>
      <c r="F54" s="141">
        <v>0.36170000000000002</v>
      </c>
      <c r="G54" s="141">
        <v>0.21210000000000001</v>
      </c>
      <c r="H54" s="141">
        <v>0.12720000000000001</v>
      </c>
      <c r="I54" s="142">
        <v>8.8200000000000001E-2</v>
      </c>
      <c r="J54" s="140">
        <v>0.21529999999999999</v>
      </c>
      <c r="K54" s="136">
        <v>730</v>
      </c>
      <c r="L54" s="137">
        <v>1226</v>
      </c>
      <c r="M54" s="137">
        <v>706</v>
      </c>
      <c r="N54" s="137">
        <v>427</v>
      </c>
      <c r="O54" s="137">
        <v>295</v>
      </c>
      <c r="P54" s="138">
        <v>3384</v>
      </c>
      <c r="Q54" s="139">
        <v>92</v>
      </c>
    </row>
    <row r="55" spans="1:17" ht="53" customHeight="1">
      <c r="A55" s="132" t="s">
        <v>220</v>
      </c>
      <c r="B55" s="133">
        <v>54</v>
      </c>
      <c r="C55" s="132" t="s">
        <v>271</v>
      </c>
      <c r="D55" s="140">
        <v>0.72250000000000003</v>
      </c>
      <c r="E55" s="141">
        <v>0.32050000000000001</v>
      </c>
      <c r="F55" s="141">
        <v>0.40200000000000002</v>
      </c>
      <c r="G55" s="141">
        <v>0.15609999999999999</v>
      </c>
      <c r="H55" s="141">
        <v>5.9299999999999999E-2</v>
      </c>
      <c r="I55" s="142">
        <v>6.2100000000000002E-2</v>
      </c>
      <c r="J55" s="140">
        <v>0.12139999999999999</v>
      </c>
      <c r="K55" s="136">
        <v>1052</v>
      </c>
      <c r="L55" s="137">
        <v>1288</v>
      </c>
      <c r="M55" s="137">
        <v>494</v>
      </c>
      <c r="N55" s="137">
        <v>188</v>
      </c>
      <c r="O55" s="137">
        <v>200</v>
      </c>
      <c r="P55" s="138">
        <v>3222</v>
      </c>
      <c r="Q55" s="139">
        <v>247</v>
      </c>
    </row>
    <row r="56" spans="1:17" ht="35" customHeight="1">
      <c r="A56" s="132" t="s">
        <v>220</v>
      </c>
      <c r="B56" s="133">
        <v>55</v>
      </c>
      <c r="C56" s="132" t="s">
        <v>272</v>
      </c>
      <c r="D56" s="140">
        <v>0.76690000000000003</v>
      </c>
      <c r="E56" s="141">
        <v>0.3397</v>
      </c>
      <c r="F56" s="141">
        <v>0.42730000000000001</v>
      </c>
      <c r="G56" s="141">
        <v>0.15110000000000001</v>
      </c>
      <c r="H56" s="141">
        <v>4.48E-2</v>
      </c>
      <c r="I56" s="142">
        <v>3.7100000000000001E-2</v>
      </c>
      <c r="J56" s="140">
        <v>8.2000000000000003E-2</v>
      </c>
      <c r="K56" s="136">
        <v>1121</v>
      </c>
      <c r="L56" s="137">
        <v>1382</v>
      </c>
      <c r="M56" s="137">
        <v>481</v>
      </c>
      <c r="N56" s="137">
        <v>146</v>
      </c>
      <c r="O56" s="137">
        <v>121</v>
      </c>
      <c r="P56" s="138">
        <v>3251</v>
      </c>
      <c r="Q56" s="139">
        <v>202</v>
      </c>
    </row>
    <row r="57" spans="1:17" ht="35" customHeight="1">
      <c r="A57" s="132" t="s">
        <v>220</v>
      </c>
      <c r="B57" s="133">
        <v>56</v>
      </c>
      <c r="C57" s="132" t="s">
        <v>273</v>
      </c>
      <c r="D57" s="140">
        <v>0.70779999999999998</v>
      </c>
      <c r="E57" s="141">
        <v>0.2601</v>
      </c>
      <c r="F57" s="141">
        <v>0.44769999999999999</v>
      </c>
      <c r="G57" s="141">
        <v>0.15160000000000001</v>
      </c>
      <c r="H57" s="141">
        <v>8.9700000000000002E-2</v>
      </c>
      <c r="I57" s="142">
        <v>5.0999999999999997E-2</v>
      </c>
      <c r="J57" s="140">
        <v>0.1406</v>
      </c>
      <c r="K57" s="136">
        <v>904</v>
      </c>
      <c r="L57" s="137">
        <v>1525</v>
      </c>
      <c r="M57" s="137">
        <v>509</v>
      </c>
      <c r="N57" s="137">
        <v>300</v>
      </c>
      <c r="O57" s="137">
        <v>172</v>
      </c>
      <c r="P57" s="138">
        <v>3410</v>
      </c>
      <c r="Q57" s="139">
        <v>44</v>
      </c>
    </row>
    <row r="58" spans="1:17" ht="53" customHeight="1">
      <c r="A58" s="132" t="s">
        <v>220</v>
      </c>
      <c r="B58" s="133">
        <v>57</v>
      </c>
      <c r="C58" s="132" t="s">
        <v>274</v>
      </c>
      <c r="D58" s="140">
        <v>0.71909999999999996</v>
      </c>
      <c r="E58" s="141">
        <v>0.27010000000000001</v>
      </c>
      <c r="F58" s="141">
        <v>0.44900000000000001</v>
      </c>
      <c r="G58" s="141">
        <v>0.17560000000000001</v>
      </c>
      <c r="H58" s="141">
        <v>6.3E-2</v>
      </c>
      <c r="I58" s="142">
        <v>4.2299999999999997E-2</v>
      </c>
      <c r="J58" s="140">
        <v>0.1053</v>
      </c>
      <c r="K58" s="136">
        <v>872</v>
      </c>
      <c r="L58" s="137">
        <v>1422</v>
      </c>
      <c r="M58" s="137">
        <v>548</v>
      </c>
      <c r="N58" s="137">
        <v>196</v>
      </c>
      <c r="O58" s="137">
        <v>133</v>
      </c>
      <c r="P58" s="138">
        <v>3171</v>
      </c>
      <c r="Q58" s="139">
        <v>283</v>
      </c>
    </row>
    <row r="59" spans="1:17" ht="71" customHeight="1">
      <c r="A59" s="132" t="s">
        <v>220</v>
      </c>
      <c r="B59" s="133">
        <v>58</v>
      </c>
      <c r="C59" s="132" t="s">
        <v>275</v>
      </c>
      <c r="D59" s="140">
        <v>0.67079999999999995</v>
      </c>
      <c r="E59" s="141">
        <v>0.25719999999999998</v>
      </c>
      <c r="F59" s="141">
        <v>0.41360000000000002</v>
      </c>
      <c r="G59" s="141">
        <v>0.16600000000000001</v>
      </c>
      <c r="H59" s="141">
        <v>9.8699999999999996E-2</v>
      </c>
      <c r="I59" s="142">
        <v>6.4399999999999999E-2</v>
      </c>
      <c r="J59" s="140">
        <v>0.16320000000000001</v>
      </c>
      <c r="K59" s="136">
        <v>875</v>
      </c>
      <c r="L59" s="137">
        <v>1384</v>
      </c>
      <c r="M59" s="137">
        <v>548</v>
      </c>
      <c r="N59" s="137">
        <v>325</v>
      </c>
      <c r="O59" s="137">
        <v>214</v>
      </c>
      <c r="P59" s="138">
        <v>3346</v>
      </c>
      <c r="Q59" s="139">
        <v>118</v>
      </c>
    </row>
    <row r="60" spans="1:17" ht="53" customHeight="1">
      <c r="A60" s="132" t="s">
        <v>220</v>
      </c>
      <c r="B60" s="133">
        <v>59</v>
      </c>
      <c r="C60" s="132" t="s">
        <v>276</v>
      </c>
      <c r="D60" s="140">
        <v>0.70589999999999997</v>
      </c>
      <c r="E60" s="141">
        <v>0.2641</v>
      </c>
      <c r="F60" s="141">
        <v>0.44180000000000003</v>
      </c>
      <c r="G60" s="141">
        <v>0.15590000000000001</v>
      </c>
      <c r="H60" s="141">
        <v>7.8799999999999995E-2</v>
      </c>
      <c r="I60" s="142">
        <v>5.9400000000000001E-2</v>
      </c>
      <c r="J60" s="140">
        <v>0.13819999999999999</v>
      </c>
      <c r="K60" s="136">
        <v>901</v>
      </c>
      <c r="L60" s="137">
        <v>1472</v>
      </c>
      <c r="M60" s="137">
        <v>519</v>
      </c>
      <c r="N60" s="137">
        <v>260</v>
      </c>
      <c r="O60" s="137">
        <v>197</v>
      </c>
      <c r="P60" s="138">
        <v>3349</v>
      </c>
      <c r="Q60" s="139">
        <v>116</v>
      </c>
    </row>
    <row r="61" spans="1:17" ht="53" customHeight="1">
      <c r="A61" s="132" t="s">
        <v>246</v>
      </c>
      <c r="B61" s="133">
        <v>60</v>
      </c>
      <c r="C61" s="132" t="s">
        <v>277</v>
      </c>
      <c r="D61" s="140">
        <v>0.74790000000000001</v>
      </c>
      <c r="E61" s="141">
        <v>0.41220000000000001</v>
      </c>
      <c r="F61" s="141">
        <v>0.3357</v>
      </c>
      <c r="G61" s="141">
        <v>0.1522</v>
      </c>
      <c r="H61" s="141">
        <v>5.0700000000000002E-2</v>
      </c>
      <c r="I61" s="142">
        <v>4.9200000000000001E-2</v>
      </c>
      <c r="J61" s="140">
        <v>0.1</v>
      </c>
      <c r="K61" s="136">
        <v>1367</v>
      </c>
      <c r="L61" s="137">
        <v>1098</v>
      </c>
      <c r="M61" s="137">
        <v>497</v>
      </c>
      <c r="N61" s="137">
        <v>166</v>
      </c>
      <c r="O61" s="137">
        <v>162</v>
      </c>
      <c r="P61" s="138">
        <v>3290</v>
      </c>
      <c r="Q61" s="139">
        <v>179</v>
      </c>
    </row>
    <row r="62" spans="1:17" ht="35" customHeight="1">
      <c r="A62" s="132" t="s">
        <v>220</v>
      </c>
      <c r="B62" s="133">
        <v>61</v>
      </c>
      <c r="C62" s="132" t="s">
        <v>278</v>
      </c>
      <c r="D62" s="140">
        <v>0.68279999999999996</v>
      </c>
      <c r="E62" s="141">
        <v>0.32269999999999999</v>
      </c>
      <c r="F62" s="141">
        <v>0.36009999999999998</v>
      </c>
      <c r="G62" s="141">
        <v>0.1867</v>
      </c>
      <c r="H62" s="141">
        <v>6.7400000000000002E-2</v>
      </c>
      <c r="I62" s="142">
        <v>6.3100000000000003E-2</v>
      </c>
      <c r="J62" s="140">
        <v>0.1305</v>
      </c>
      <c r="K62" s="136">
        <v>1124</v>
      </c>
      <c r="L62" s="137">
        <v>1235</v>
      </c>
      <c r="M62" s="137">
        <v>629</v>
      </c>
      <c r="N62" s="137">
        <v>227</v>
      </c>
      <c r="O62" s="137">
        <v>216</v>
      </c>
      <c r="P62" s="138">
        <v>3431</v>
      </c>
      <c r="Q62" s="139">
        <v>34</v>
      </c>
    </row>
    <row r="63" spans="1:17" ht="35" customHeight="1">
      <c r="A63" s="132" t="s">
        <v>220</v>
      </c>
      <c r="B63" s="133">
        <v>62</v>
      </c>
      <c r="C63" s="132" t="s">
        <v>279</v>
      </c>
      <c r="D63" s="140">
        <v>0.75629999999999997</v>
      </c>
      <c r="E63" s="141">
        <v>0.35010000000000002</v>
      </c>
      <c r="F63" s="141">
        <v>0.40620000000000001</v>
      </c>
      <c r="G63" s="141">
        <v>0.15579999999999999</v>
      </c>
      <c r="H63" s="141">
        <v>4.7800000000000002E-2</v>
      </c>
      <c r="I63" s="142">
        <v>4.0099999999999997E-2</v>
      </c>
      <c r="J63" s="140">
        <v>8.7800000000000003E-2</v>
      </c>
      <c r="K63" s="136">
        <v>1154</v>
      </c>
      <c r="L63" s="137">
        <v>1327</v>
      </c>
      <c r="M63" s="137">
        <v>498</v>
      </c>
      <c r="N63" s="137">
        <v>152</v>
      </c>
      <c r="O63" s="137">
        <v>129</v>
      </c>
      <c r="P63" s="138">
        <v>3260</v>
      </c>
      <c r="Q63" s="139">
        <v>214</v>
      </c>
    </row>
    <row r="64" spans="1:17" ht="53" customHeight="1">
      <c r="A64" s="132" t="s">
        <v>280</v>
      </c>
      <c r="B64" s="133">
        <v>63</v>
      </c>
      <c r="C64" s="132" t="s">
        <v>281</v>
      </c>
      <c r="D64" s="140">
        <v>0.65869999999999995</v>
      </c>
      <c r="E64" s="141">
        <v>0.2419</v>
      </c>
      <c r="F64" s="141">
        <v>0.41670000000000001</v>
      </c>
      <c r="G64" s="141">
        <v>0.17780000000000001</v>
      </c>
      <c r="H64" s="141">
        <v>0.1176</v>
      </c>
      <c r="I64" s="142">
        <v>4.5999999999999999E-2</v>
      </c>
      <c r="J64" s="140">
        <v>0.16350000000000001</v>
      </c>
      <c r="K64" s="136">
        <v>852</v>
      </c>
      <c r="L64" s="137">
        <v>1444</v>
      </c>
      <c r="M64" s="137">
        <v>610</v>
      </c>
      <c r="N64" s="137">
        <v>406</v>
      </c>
      <c r="O64" s="137">
        <v>157</v>
      </c>
      <c r="P64" s="138">
        <v>3469</v>
      </c>
      <c r="Q64" s="139" t="s">
        <v>222</v>
      </c>
    </row>
    <row r="65" spans="1:17" ht="71" customHeight="1">
      <c r="A65" s="132" t="s">
        <v>280</v>
      </c>
      <c r="B65" s="133">
        <v>64</v>
      </c>
      <c r="C65" s="132" t="s">
        <v>282</v>
      </c>
      <c r="D65" s="140">
        <v>0.63429999999999997</v>
      </c>
      <c r="E65" s="141">
        <v>0.21429999999999999</v>
      </c>
      <c r="F65" s="141">
        <v>0.42</v>
      </c>
      <c r="G65" s="141">
        <v>0.19600000000000001</v>
      </c>
      <c r="H65" s="141">
        <v>0.12130000000000001</v>
      </c>
      <c r="I65" s="142">
        <v>4.8399999999999999E-2</v>
      </c>
      <c r="J65" s="140">
        <v>0.16969999999999999</v>
      </c>
      <c r="K65" s="136">
        <v>755</v>
      </c>
      <c r="L65" s="137">
        <v>1463</v>
      </c>
      <c r="M65" s="137">
        <v>671</v>
      </c>
      <c r="N65" s="137">
        <v>414</v>
      </c>
      <c r="O65" s="137">
        <v>165</v>
      </c>
      <c r="P65" s="138">
        <v>3468</v>
      </c>
      <c r="Q65" s="139" t="s">
        <v>222</v>
      </c>
    </row>
    <row r="66" spans="1:17" ht="53" customHeight="1">
      <c r="A66" s="132" t="s">
        <v>280</v>
      </c>
      <c r="B66" s="133">
        <v>65</v>
      </c>
      <c r="C66" s="132" t="s">
        <v>283</v>
      </c>
      <c r="D66" s="140">
        <v>0.63970000000000005</v>
      </c>
      <c r="E66" s="141">
        <v>0.2429</v>
      </c>
      <c r="F66" s="141">
        <v>0.39679999999999999</v>
      </c>
      <c r="G66" s="141">
        <v>0.18110000000000001</v>
      </c>
      <c r="H66" s="141">
        <v>0.121</v>
      </c>
      <c r="I66" s="142">
        <v>5.8200000000000002E-2</v>
      </c>
      <c r="J66" s="140">
        <v>0.1792</v>
      </c>
      <c r="K66" s="136">
        <v>854</v>
      </c>
      <c r="L66" s="137">
        <v>1370</v>
      </c>
      <c r="M66" s="137">
        <v>619</v>
      </c>
      <c r="N66" s="137">
        <v>414</v>
      </c>
      <c r="O66" s="137">
        <v>200</v>
      </c>
      <c r="P66" s="138">
        <v>3457</v>
      </c>
      <c r="Q66" s="139" t="s">
        <v>222</v>
      </c>
    </row>
    <row r="67" spans="1:17" ht="53" customHeight="1">
      <c r="A67" s="132" t="s">
        <v>280</v>
      </c>
      <c r="B67" s="133">
        <v>66</v>
      </c>
      <c r="C67" s="132" t="s">
        <v>284</v>
      </c>
      <c r="D67" s="140">
        <v>0.60250000000000004</v>
      </c>
      <c r="E67" s="141">
        <v>0.19989999999999999</v>
      </c>
      <c r="F67" s="141">
        <v>0.40260000000000001</v>
      </c>
      <c r="G67" s="141">
        <v>0.2457</v>
      </c>
      <c r="H67" s="141">
        <v>9.6500000000000002E-2</v>
      </c>
      <c r="I67" s="142">
        <v>5.5300000000000002E-2</v>
      </c>
      <c r="J67" s="140">
        <v>0.15179999999999999</v>
      </c>
      <c r="K67" s="136">
        <v>706</v>
      </c>
      <c r="L67" s="137">
        <v>1390</v>
      </c>
      <c r="M67" s="137">
        <v>838</v>
      </c>
      <c r="N67" s="137">
        <v>326</v>
      </c>
      <c r="O67" s="137">
        <v>190</v>
      </c>
      <c r="P67" s="138">
        <v>3450</v>
      </c>
      <c r="Q67" s="139" t="s">
        <v>222</v>
      </c>
    </row>
    <row r="68" spans="1:17" ht="53" customHeight="1">
      <c r="A68" s="132" t="s">
        <v>280</v>
      </c>
      <c r="B68" s="133">
        <v>67</v>
      </c>
      <c r="C68" s="132" t="s">
        <v>285</v>
      </c>
      <c r="D68" s="140">
        <v>0.38990000000000002</v>
      </c>
      <c r="E68" s="141">
        <v>0.1449</v>
      </c>
      <c r="F68" s="141">
        <v>0.245</v>
      </c>
      <c r="G68" s="141">
        <v>0.29430000000000001</v>
      </c>
      <c r="H68" s="141">
        <v>0.18229999999999999</v>
      </c>
      <c r="I68" s="142">
        <v>0.1336</v>
      </c>
      <c r="J68" s="140">
        <v>0.31580000000000003</v>
      </c>
      <c r="K68" s="136">
        <v>510</v>
      </c>
      <c r="L68" s="137">
        <v>846</v>
      </c>
      <c r="M68" s="137">
        <v>1008</v>
      </c>
      <c r="N68" s="137">
        <v>627</v>
      </c>
      <c r="O68" s="137">
        <v>454</v>
      </c>
      <c r="P68" s="138">
        <v>3445</v>
      </c>
      <c r="Q68" s="139" t="s">
        <v>222</v>
      </c>
    </row>
    <row r="69" spans="1:17" ht="53" customHeight="1">
      <c r="A69" s="132" t="s">
        <v>280</v>
      </c>
      <c r="B69" s="133">
        <v>68</v>
      </c>
      <c r="C69" s="132" t="s">
        <v>286</v>
      </c>
      <c r="D69" s="140">
        <v>0.67649999999999999</v>
      </c>
      <c r="E69" s="141">
        <v>0.23580000000000001</v>
      </c>
      <c r="F69" s="141">
        <v>0.44059999999999999</v>
      </c>
      <c r="G69" s="141">
        <v>0.20180000000000001</v>
      </c>
      <c r="H69" s="141">
        <v>8.8499999999999995E-2</v>
      </c>
      <c r="I69" s="142">
        <v>3.32E-2</v>
      </c>
      <c r="J69" s="140">
        <v>0.1217</v>
      </c>
      <c r="K69" s="136">
        <v>823</v>
      </c>
      <c r="L69" s="137">
        <v>1524</v>
      </c>
      <c r="M69" s="137">
        <v>686</v>
      </c>
      <c r="N69" s="137">
        <v>302</v>
      </c>
      <c r="O69" s="137">
        <v>114</v>
      </c>
      <c r="P69" s="138">
        <v>3449</v>
      </c>
      <c r="Q69" s="139" t="s">
        <v>222</v>
      </c>
    </row>
    <row r="70" spans="1:17" ht="53" customHeight="1">
      <c r="A70" s="132" t="s">
        <v>280</v>
      </c>
      <c r="B70" s="133">
        <v>69</v>
      </c>
      <c r="C70" s="132" t="s">
        <v>287</v>
      </c>
      <c r="D70" s="140">
        <v>0.81789999999999996</v>
      </c>
      <c r="E70" s="141">
        <v>0.35980000000000001</v>
      </c>
      <c r="F70" s="141">
        <v>0.45810000000000001</v>
      </c>
      <c r="G70" s="141">
        <v>0.1101</v>
      </c>
      <c r="H70" s="141">
        <v>5.2299999999999999E-2</v>
      </c>
      <c r="I70" s="142">
        <v>1.9699999999999999E-2</v>
      </c>
      <c r="J70" s="140">
        <v>7.1999999999999995E-2</v>
      </c>
      <c r="K70" s="136">
        <v>1254</v>
      </c>
      <c r="L70" s="137">
        <v>1576</v>
      </c>
      <c r="M70" s="137">
        <v>378</v>
      </c>
      <c r="N70" s="137">
        <v>179</v>
      </c>
      <c r="O70" s="137">
        <v>69</v>
      </c>
      <c r="P70" s="138">
        <v>3456</v>
      </c>
      <c r="Q70" s="139" t="s">
        <v>222</v>
      </c>
    </row>
    <row r="71" spans="1:17" ht="53" customHeight="1">
      <c r="A71" s="132" t="s">
        <v>280</v>
      </c>
      <c r="B71" s="133">
        <v>70</v>
      </c>
      <c r="C71" s="132" t="s">
        <v>288</v>
      </c>
      <c r="D71" s="140">
        <v>0.77580000000000005</v>
      </c>
      <c r="E71" s="141">
        <v>0.33239999999999997</v>
      </c>
      <c r="F71" s="141">
        <v>0.44340000000000002</v>
      </c>
      <c r="G71" s="141">
        <v>0.1148</v>
      </c>
      <c r="H71" s="141">
        <v>7.4399999999999994E-2</v>
      </c>
      <c r="I71" s="142">
        <v>3.5000000000000003E-2</v>
      </c>
      <c r="J71" s="140">
        <v>0.1094</v>
      </c>
      <c r="K71" s="136">
        <v>1158</v>
      </c>
      <c r="L71" s="137">
        <v>1531</v>
      </c>
      <c r="M71" s="137">
        <v>394</v>
      </c>
      <c r="N71" s="137">
        <v>259</v>
      </c>
      <c r="O71" s="137">
        <v>121</v>
      </c>
      <c r="P71" s="138">
        <v>3463</v>
      </c>
      <c r="Q71" s="139" t="s">
        <v>222</v>
      </c>
    </row>
    <row r="72" spans="1:17" ht="53" customHeight="1">
      <c r="A72" s="132" t="s">
        <v>280</v>
      </c>
      <c r="B72" s="133">
        <v>71</v>
      </c>
      <c r="C72" s="132" t="s">
        <v>289</v>
      </c>
      <c r="D72" s="140">
        <v>0.80289999999999995</v>
      </c>
      <c r="E72" s="141">
        <v>0.32529999999999998</v>
      </c>
      <c r="F72" s="141">
        <v>0.47760000000000002</v>
      </c>
      <c r="G72" s="141">
        <v>0.1237</v>
      </c>
      <c r="H72" s="141">
        <v>5.11E-2</v>
      </c>
      <c r="I72" s="142">
        <v>2.23E-2</v>
      </c>
      <c r="J72" s="140">
        <v>7.3400000000000007E-2</v>
      </c>
      <c r="K72" s="136">
        <v>1141</v>
      </c>
      <c r="L72" s="137">
        <v>1642</v>
      </c>
      <c r="M72" s="137">
        <v>422</v>
      </c>
      <c r="N72" s="137">
        <v>175</v>
      </c>
      <c r="O72" s="137">
        <v>77</v>
      </c>
      <c r="P72" s="138">
        <v>3457</v>
      </c>
      <c r="Q72" s="139" t="s">
        <v>222</v>
      </c>
    </row>
    <row r="73" spans="1:17" ht="53" customHeight="1">
      <c r="A73" s="132" t="s">
        <v>280</v>
      </c>
      <c r="B73" s="133">
        <v>79</v>
      </c>
      <c r="C73" s="132" t="s">
        <v>290</v>
      </c>
      <c r="D73" s="140">
        <v>0.91520000000000001</v>
      </c>
      <c r="E73" s="141">
        <v>0.56000000000000005</v>
      </c>
      <c r="F73" s="141">
        <v>0.35520000000000002</v>
      </c>
      <c r="G73" s="141">
        <v>5.2699999999999997E-2</v>
      </c>
      <c r="H73" s="141">
        <v>2.1899999999999999E-2</v>
      </c>
      <c r="I73" s="142">
        <v>1.01E-2</v>
      </c>
      <c r="J73" s="140">
        <v>3.2099999999999997E-2</v>
      </c>
      <c r="K73" s="136">
        <v>1734</v>
      </c>
      <c r="L73" s="137">
        <v>1091</v>
      </c>
      <c r="M73" s="137">
        <v>160</v>
      </c>
      <c r="N73" s="137">
        <v>67</v>
      </c>
      <c r="O73" s="137">
        <v>32</v>
      </c>
      <c r="P73" s="138">
        <v>3084</v>
      </c>
      <c r="Q73" s="139">
        <v>14</v>
      </c>
    </row>
    <row r="74" spans="1:17" ht="53" customHeight="1">
      <c r="A74" s="132" t="s">
        <v>280</v>
      </c>
      <c r="B74" s="133">
        <v>80</v>
      </c>
      <c r="C74" s="132" t="s">
        <v>291</v>
      </c>
      <c r="D74" s="140">
        <v>0.96230000000000004</v>
      </c>
      <c r="E74" s="141">
        <v>0.66320000000000001</v>
      </c>
      <c r="F74" s="141">
        <v>0.29909999999999998</v>
      </c>
      <c r="G74" s="141">
        <v>2.6599999999999999E-2</v>
      </c>
      <c r="H74" s="141">
        <v>8.3999999999999995E-3</v>
      </c>
      <c r="I74" s="142">
        <v>2.8E-3</v>
      </c>
      <c r="J74" s="140">
        <v>1.12E-2</v>
      </c>
      <c r="K74" s="136">
        <v>1160</v>
      </c>
      <c r="L74" s="137">
        <v>519</v>
      </c>
      <c r="M74" s="137">
        <v>46</v>
      </c>
      <c r="N74" s="137">
        <v>15</v>
      </c>
      <c r="O74" s="137">
        <v>5</v>
      </c>
      <c r="P74" s="138">
        <v>1745</v>
      </c>
      <c r="Q74" s="139">
        <v>18</v>
      </c>
    </row>
    <row r="75" spans="1:17" ht="89" customHeight="1">
      <c r="A75" s="132" t="s">
        <v>280</v>
      </c>
      <c r="B75" s="133">
        <v>81</v>
      </c>
      <c r="C75" s="132" t="s">
        <v>292</v>
      </c>
      <c r="D75" s="140">
        <v>0.89049999999999996</v>
      </c>
      <c r="E75" s="141">
        <v>0.4027</v>
      </c>
      <c r="F75" s="141">
        <v>0.48780000000000001</v>
      </c>
      <c r="G75" s="141">
        <v>9.0899999999999995E-2</v>
      </c>
      <c r="H75" s="141">
        <v>1.46E-2</v>
      </c>
      <c r="I75" s="142">
        <v>4.0000000000000001E-3</v>
      </c>
      <c r="J75" s="140">
        <v>1.8599999999999998E-2</v>
      </c>
      <c r="K75" s="136">
        <v>283</v>
      </c>
      <c r="L75" s="137">
        <v>340</v>
      </c>
      <c r="M75" s="137">
        <v>63</v>
      </c>
      <c r="N75" s="137">
        <v>10</v>
      </c>
      <c r="O75" s="137">
        <v>3</v>
      </c>
      <c r="P75" s="138">
        <v>699</v>
      </c>
      <c r="Q75" s="139">
        <v>43</v>
      </c>
    </row>
    <row r="76" spans="1:17" ht="53" customHeight="1">
      <c r="A76" s="132" t="s">
        <v>280</v>
      </c>
      <c r="B76" s="133">
        <v>82</v>
      </c>
      <c r="C76" s="132" t="s">
        <v>293</v>
      </c>
      <c r="D76" s="140">
        <v>0.86599999999999999</v>
      </c>
      <c r="E76" s="141">
        <v>0.38900000000000001</v>
      </c>
      <c r="F76" s="141">
        <v>0.47710000000000002</v>
      </c>
      <c r="G76" s="141">
        <v>0.1085</v>
      </c>
      <c r="H76" s="141">
        <v>2.5399999999999999E-2</v>
      </c>
      <c r="I76" s="142">
        <v>0</v>
      </c>
      <c r="J76" s="140">
        <v>2.5399999999999999E-2</v>
      </c>
      <c r="K76" s="136">
        <v>94</v>
      </c>
      <c r="L76" s="137">
        <v>114</v>
      </c>
      <c r="M76" s="137">
        <v>26</v>
      </c>
      <c r="N76" s="137">
        <v>6</v>
      </c>
      <c r="O76" s="137">
        <v>0</v>
      </c>
      <c r="P76" s="138">
        <v>240</v>
      </c>
      <c r="Q76" s="139">
        <v>52</v>
      </c>
    </row>
    <row r="77" spans="1:17" ht="89" customHeight="1">
      <c r="A77" s="132" t="s">
        <v>280</v>
      </c>
      <c r="B77" s="133">
        <v>83</v>
      </c>
      <c r="C77" s="132" t="s">
        <v>294</v>
      </c>
      <c r="D77" s="140">
        <v>0.89200000000000002</v>
      </c>
      <c r="E77" s="141">
        <v>0.49780000000000002</v>
      </c>
      <c r="F77" s="141">
        <v>0.39429999999999998</v>
      </c>
      <c r="G77" s="141">
        <v>8.8200000000000001E-2</v>
      </c>
      <c r="H77" s="141">
        <v>1.3100000000000001E-2</v>
      </c>
      <c r="I77" s="142">
        <v>6.7000000000000002E-3</v>
      </c>
      <c r="J77" s="140">
        <v>1.9800000000000002E-2</v>
      </c>
      <c r="K77" s="136">
        <v>152</v>
      </c>
      <c r="L77" s="137">
        <v>121</v>
      </c>
      <c r="M77" s="137">
        <v>26</v>
      </c>
      <c r="N77" s="137">
        <v>4</v>
      </c>
      <c r="O77" s="137">
        <v>2</v>
      </c>
      <c r="P77" s="138">
        <v>305</v>
      </c>
      <c r="Q77" s="139">
        <v>39</v>
      </c>
    </row>
    <row r="78" spans="1:17" ht="71" customHeight="1">
      <c r="A78" s="132" t="s">
        <v>280</v>
      </c>
      <c r="B78" s="133">
        <v>84</v>
      </c>
      <c r="C78" s="132" t="s">
        <v>295</v>
      </c>
      <c r="D78" s="140">
        <v>0.83299999999999996</v>
      </c>
      <c r="E78" s="141">
        <v>0.37159999999999999</v>
      </c>
      <c r="F78" s="141">
        <v>0.46139999999999998</v>
      </c>
      <c r="G78" s="141">
        <v>0.1202</v>
      </c>
      <c r="H78" s="141">
        <v>2.4299999999999999E-2</v>
      </c>
      <c r="I78" s="142">
        <v>2.2499999999999999E-2</v>
      </c>
      <c r="J78" s="140">
        <v>4.6800000000000001E-2</v>
      </c>
      <c r="K78" s="136">
        <v>32</v>
      </c>
      <c r="L78" s="137">
        <v>40</v>
      </c>
      <c r="M78" s="137">
        <v>10</v>
      </c>
      <c r="N78" s="137">
        <v>2</v>
      </c>
      <c r="O78" s="137">
        <v>2</v>
      </c>
      <c r="P78" s="138">
        <v>86</v>
      </c>
      <c r="Q78" s="139">
        <v>34</v>
      </c>
    </row>
    <row r="80" spans="1:17" ht="16" customHeight="1">
      <c r="A80" s="135" t="s">
        <v>296</v>
      </c>
    </row>
    <row r="81" spans="1:1" ht="16" customHeight="1">
      <c r="A81" s="135" t="s">
        <v>297</v>
      </c>
    </row>
    <row r="82" spans="1:1" ht="16" customHeight="1">
      <c r="A82" s="135" t="s">
        <v>298</v>
      </c>
    </row>
    <row r="83" spans="1:1" ht="16" customHeight="1">
      <c r="A83" s="135" t="s">
        <v>299</v>
      </c>
    </row>
  </sheetData>
  <pageMargins left="0.05" right="0.05" top="0.5" bottom="0.5" header="0" footer="0"/>
  <pageSetup orientation="portrait" horizontalDpi="300" verticalDpi="300"/>
  <headerFooter>
    <oddHeader>Core Survey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:D49"/>
  <sheetViews>
    <sheetView workbookViewId="0">
      <selection sqref="A1:B1"/>
    </sheetView>
  </sheetViews>
  <sheetFormatPr baseColWidth="10" defaultColWidth="11.5" defaultRowHeight="12" customHeight="1" x14ac:dyDescent="0"/>
  <cols>
    <col min="1" max="1" width="2.6640625" style="131" bestFit="1" customWidth="1"/>
    <col min="2" max="2" width="100.6640625" style="131" bestFit="1" customWidth="1"/>
    <col min="3" max="3" width="7.6640625" style="131" bestFit="1" customWidth="1"/>
    <col min="4" max="4" width="8.1640625" style="131" bestFit="1" customWidth="1"/>
    <col min="5" max="16384" width="11.5" style="131"/>
  </cols>
  <sheetData>
    <row r="1" spans="1:4" ht="17" customHeight="1">
      <c r="A1" s="195" t="s">
        <v>300</v>
      </c>
      <c r="B1" s="195"/>
      <c r="C1" s="143" t="s">
        <v>301</v>
      </c>
      <c r="D1" s="143" t="s">
        <v>302</v>
      </c>
    </row>
    <row r="2" spans="1:4" ht="17" customHeight="1">
      <c r="A2" s="144" t="s">
        <v>303</v>
      </c>
      <c r="B2" s="145" t="s">
        <v>304</v>
      </c>
      <c r="C2" s="148">
        <v>3105</v>
      </c>
      <c r="D2" s="152">
        <v>0.90049999999999997</v>
      </c>
    </row>
    <row r="3" spans="1:4" ht="17" customHeight="1">
      <c r="A3" s="144" t="s">
        <v>303</v>
      </c>
      <c r="B3" s="145" t="s">
        <v>305</v>
      </c>
      <c r="C3" s="148">
        <v>51</v>
      </c>
      <c r="D3" s="152">
        <v>1.4999999999999999E-2</v>
      </c>
    </row>
    <row r="4" spans="1:4" ht="17" customHeight="1">
      <c r="A4" s="144" t="s">
        <v>303</v>
      </c>
      <c r="B4" s="145" t="s">
        <v>306</v>
      </c>
      <c r="C4" s="148">
        <v>111</v>
      </c>
      <c r="D4" s="152">
        <v>3.2800000000000003E-2</v>
      </c>
    </row>
    <row r="5" spans="1:4" ht="17" customHeight="1">
      <c r="A5" s="144" t="s">
        <v>303</v>
      </c>
      <c r="B5" s="145" t="s">
        <v>307</v>
      </c>
      <c r="C5" s="148">
        <v>175</v>
      </c>
      <c r="D5" s="152">
        <v>5.1700000000000003E-2</v>
      </c>
    </row>
    <row r="6" spans="1:4" ht="17" customHeight="1">
      <c r="A6" s="144" t="s">
        <v>303</v>
      </c>
      <c r="B6" s="146" t="s">
        <v>308</v>
      </c>
      <c r="C6" s="149">
        <v>3442</v>
      </c>
      <c r="D6" s="153">
        <v>1</v>
      </c>
    </row>
    <row r="7" spans="1:4" ht="12" customHeight="1">
      <c r="C7" s="150"/>
      <c r="D7" s="154"/>
    </row>
    <row r="8" spans="1:4" ht="17" customHeight="1">
      <c r="A8" s="195" t="s">
        <v>309</v>
      </c>
      <c r="B8" s="195"/>
      <c r="C8" s="151" t="s">
        <v>301</v>
      </c>
      <c r="D8" s="155" t="s">
        <v>302</v>
      </c>
    </row>
    <row r="9" spans="1:4" ht="17" customHeight="1">
      <c r="A9" s="144" t="s">
        <v>303</v>
      </c>
      <c r="B9" s="145" t="s">
        <v>310</v>
      </c>
      <c r="C9" s="148">
        <v>408</v>
      </c>
      <c r="D9" s="152">
        <v>0.1178</v>
      </c>
    </row>
    <row r="10" spans="1:4" ht="17" customHeight="1">
      <c r="A10" s="144" t="s">
        <v>303</v>
      </c>
      <c r="B10" s="145" t="s">
        <v>311</v>
      </c>
      <c r="C10" s="148">
        <v>1426</v>
      </c>
      <c r="D10" s="152">
        <v>0.4143</v>
      </c>
    </row>
    <row r="11" spans="1:4" ht="17" customHeight="1">
      <c r="A11" s="144" t="s">
        <v>303</v>
      </c>
      <c r="B11" s="145" t="s">
        <v>312</v>
      </c>
      <c r="C11" s="148">
        <v>462</v>
      </c>
      <c r="D11" s="152">
        <v>0.13200000000000001</v>
      </c>
    </row>
    <row r="12" spans="1:4" ht="17" customHeight="1">
      <c r="A12" s="144" t="s">
        <v>303</v>
      </c>
      <c r="B12" s="145" t="s">
        <v>313</v>
      </c>
      <c r="C12" s="148">
        <v>802</v>
      </c>
      <c r="D12" s="152">
        <v>0.2311</v>
      </c>
    </row>
    <row r="13" spans="1:4" ht="35" customHeight="1">
      <c r="A13" s="144" t="s">
        <v>303</v>
      </c>
      <c r="B13" s="147" t="s">
        <v>314</v>
      </c>
      <c r="C13" s="148">
        <v>29</v>
      </c>
      <c r="D13" s="152">
        <v>8.8999999999999999E-3</v>
      </c>
    </row>
    <row r="14" spans="1:4" ht="17" customHeight="1">
      <c r="A14" s="144" t="s">
        <v>303</v>
      </c>
      <c r="B14" s="145" t="s">
        <v>315</v>
      </c>
      <c r="C14" s="148">
        <v>10</v>
      </c>
      <c r="D14" s="152">
        <v>2.8999999999999998E-3</v>
      </c>
    </row>
    <row r="15" spans="1:4" ht="17" customHeight="1">
      <c r="A15" s="144" t="s">
        <v>303</v>
      </c>
      <c r="B15" s="145" t="s">
        <v>316</v>
      </c>
      <c r="C15" s="148">
        <v>28</v>
      </c>
      <c r="D15" s="152">
        <v>8.0000000000000002E-3</v>
      </c>
    </row>
    <row r="16" spans="1:4" ht="17" customHeight="1">
      <c r="A16" s="144" t="s">
        <v>303</v>
      </c>
      <c r="B16" s="145" t="s">
        <v>317</v>
      </c>
      <c r="C16" s="148">
        <v>293</v>
      </c>
      <c r="D16" s="152">
        <v>8.5099999999999995E-2</v>
      </c>
    </row>
    <row r="17" spans="1:4" ht="17" customHeight="1">
      <c r="A17" s="144" t="s">
        <v>303</v>
      </c>
      <c r="B17" s="146" t="s">
        <v>308</v>
      </c>
      <c r="C17" s="149">
        <v>3458</v>
      </c>
      <c r="D17" s="153">
        <v>1</v>
      </c>
    </row>
    <row r="18" spans="1:4" ht="12" customHeight="1">
      <c r="C18" s="150"/>
      <c r="D18" s="154"/>
    </row>
    <row r="19" spans="1:4" ht="17" customHeight="1">
      <c r="A19" s="195" t="s">
        <v>318</v>
      </c>
      <c r="B19" s="195"/>
      <c r="C19" s="151" t="s">
        <v>301</v>
      </c>
      <c r="D19" s="155" t="s">
        <v>302</v>
      </c>
    </row>
    <row r="20" spans="1:4" ht="17" customHeight="1">
      <c r="A20" s="144" t="s">
        <v>303</v>
      </c>
      <c r="B20" s="145" t="s">
        <v>319</v>
      </c>
      <c r="C20" s="148">
        <v>1761</v>
      </c>
      <c r="D20" s="152">
        <v>0.51390000000000002</v>
      </c>
    </row>
    <row r="21" spans="1:4" ht="17" customHeight="1">
      <c r="A21" s="144" t="s">
        <v>303</v>
      </c>
      <c r="B21" s="145" t="s">
        <v>320</v>
      </c>
      <c r="C21" s="148">
        <v>1643</v>
      </c>
      <c r="D21" s="152">
        <v>0.47389999999999999</v>
      </c>
    </row>
    <row r="22" spans="1:4" ht="17" customHeight="1">
      <c r="A22" s="144" t="s">
        <v>303</v>
      </c>
      <c r="B22" s="145" t="s">
        <v>321</v>
      </c>
      <c r="C22" s="148">
        <v>42</v>
      </c>
      <c r="D22" s="152">
        <v>1.2200000000000001E-2</v>
      </c>
    </row>
    <row r="23" spans="1:4" ht="17" customHeight="1">
      <c r="A23" s="144" t="s">
        <v>303</v>
      </c>
      <c r="B23" s="146" t="s">
        <v>308</v>
      </c>
      <c r="C23" s="149">
        <v>3446</v>
      </c>
      <c r="D23" s="153">
        <v>1</v>
      </c>
    </row>
    <row r="24" spans="1:4" ht="12" customHeight="1">
      <c r="C24" s="150"/>
      <c r="D24" s="154"/>
    </row>
    <row r="25" spans="1:4" ht="17" customHeight="1">
      <c r="A25" s="195" t="s">
        <v>322</v>
      </c>
      <c r="B25" s="195"/>
      <c r="C25" s="151" t="s">
        <v>301</v>
      </c>
      <c r="D25" s="155" t="s">
        <v>302</v>
      </c>
    </row>
    <row r="26" spans="1:4" ht="17" customHeight="1">
      <c r="A26" s="144" t="s">
        <v>303</v>
      </c>
      <c r="B26" s="145" t="s">
        <v>319</v>
      </c>
      <c r="C26" s="148">
        <v>726</v>
      </c>
      <c r="D26" s="152">
        <v>0.21340000000000001</v>
      </c>
    </row>
    <row r="27" spans="1:4" ht="17" customHeight="1">
      <c r="A27" s="144" t="s">
        <v>303</v>
      </c>
      <c r="B27" s="145" t="s">
        <v>320</v>
      </c>
      <c r="C27" s="148">
        <v>2589</v>
      </c>
      <c r="D27" s="152">
        <v>0.75029999999999997</v>
      </c>
    </row>
    <row r="28" spans="1:4" ht="17" customHeight="1">
      <c r="A28" s="144" t="s">
        <v>303</v>
      </c>
      <c r="B28" s="145" t="s">
        <v>321</v>
      </c>
      <c r="C28" s="148">
        <v>128</v>
      </c>
      <c r="D28" s="152">
        <v>3.6299999999999999E-2</v>
      </c>
    </row>
    <row r="29" spans="1:4" ht="17" customHeight="1">
      <c r="A29" s="144" t="s">
        <v>303</v>
      </c>
      <c r="B29" s="146" t="s">
        <v>308</v>
      </c>
      <c r="C29" s="149">
        <v>3443</v>
      </c>
      <c r="D29" s="153">
        <v>1</v>
      </c>
    </row>
    <row r="30" spans="1:4" ht="12" customHeight="1">
      <c r="C30" s="150"/>
      <c r="D30" s="154"/>
    </row>
    <row r="31" spans="1:4" ht="17" customHeight="1">
      <c r="A31" s="195" t="s">
        <v>323</v>
      </c>
      <c r="B31" s="195"/>
      <c r="C31" s="151" t="s">
        <v>301</v>
      </c>
      <c r="D31" s="155" t="s">
        <v>302</v>
      </c>
    </row>
    <row r="32" spans="1:4" ht="17" customHeight="1">
      <c r="A32" s="144" t="s">
        <v>303</v>
      </c>
      <c r="B32" s="145" t="s">
        <v>319</v>
      </c>
      <c r="C32" s="148">
        <v>243</v>
      </c>
      <c r="D32" s="152">
        <v>7.2700000000000001E-2</v>
      </c>
    </row>
    <row r="33" spans="1:4" ht="17" customHeight="1">
      <c r="A33" s="144" t="s">
        <v>303</v>
      </c>
      <c r="B33" s="145" t="s">
        <v>320</v>
      </c>
      <c r="C33" s="148">
        <v>3099</v>
      </c>
      <c r="D33" s="152">
        <v>0.90659999999999996</v>
      </c>
    </row>
    <row r="34" spans="1:4" ht="17" customHeight="1">
      <c r="A34" s="144" t="s">
        <v>303</v>
      </c>
      <c r="B34" s="145" t="s">
        <v>321</v>
      </c>
      <c r="C34" s="148">
        <v>73</v>
      </c>
      <c r="D34" s="152">
        <v>2.06E-2</v>
      </c>
    </row>
    <row r="35" spans="1:4" ht="17" customHeight="1">
      <c r="A35" s="144" t="s">
        <v>303</v>
      </c>
      <c r="B35" s="146" t="s">
        <v>308</v>
      </c>
      <c r="C35" s="149">
        <v>3415</v>
      </c>
      <c r="D35" s="153">
        <v>1</v>
      </c>
    </row>
    <row r="36" spans="1:4" ht="12" customHeight="1">
      <c r="C36" s="150"/>
      <c r="D36" s="154"/>
    </row>
    <row r="37" spans="1:4" ht="17" customHeight="1">
      <c r="A37" s="195" t="s">
        <v>324</v>
      </c>
      <c r="B37" s="195"/>
      <c r="C37" s="151" t="s">
        <v>301</v>
      </c>
      <c r="D37" s="155" t="s">
        <v>302</v>
      </c>
    </row>
    <row r="38" spans="1:4" ht="17" customHeight="1">
      <c r="A38" s="144" t="s">
        <v>303</v>
      </c>
      <c r="B38" s="145" t="s">
        <v>319</v>
      </c>
      <c r="C38" s="148">
        <v>314</v>
      </c>
      <c r="D38" s="152">
        <v>9.1899999999999996E-2</v>
      </c>
    </row>
    <row r="39" spans="1:4" ht="17" customHeight="1">
      <c r="A39" s="144" t="s">
        <v>303</v>
      </c>
      <c r="B39" s="145" t="s">
        <v>320</v>
      </c>
      <c r="C39" s="148">
        <v>2982</v>
      </c>
      <c r="D39" s="152">
        <v>0.86929999999999996</v>
      </c>
    </row>
    <row r="40" spans="1:4" ht="17" customHeight="1">
      <c r="A40" s="144" t="s">
        <v>303</v>
      </c>
      <c r="B40" s="145" t="s">
        <v>321</v>
      </c>
      <c r="C40" s="148">
        <v>135</v>
      </c>
      <c r="D40" s="152">
        <v>3.8800000000000001E-2</v>
      </c>
    </row>
    <row r="41" spans="1:4" ht="17" customHeight="1">
      <c r="A41" s="144" t="s">
        <v>303</v>
      </c>
      <c r="B41" s="146" t="s">
        <v>308</v>
      </c>
      <c r="C41" s="149">
        <v>3431</v>
      </c>
      <c r="D41" s="153">
        <v>1</v>
      </c>
    </row>
    <row r="42" spans="1:4" ht="12" customHeight="1">
      <c r="C42" s="150"/>
      <c r="D42" s="154"/>
    </row>
    <row r="43" spans="1:4" ht="17" customHeight="1">
      <c r="A43" s="195" t="s">
        <v>325</v>
      </c>
      <c r="B43" s="195"/>
      <c r="C43" s="151" t="s">
        <v>301</v>
      </c>
      <c r="D43" s="155" t="s">
        <v>302</v>
      </c>
    </row>
    <row r="44" spans="1:4" ht="17" customHeight="1">
      <c r="A44" s="144" t="s">
        <v>303</v>
      </c>
      <c r="B44" s="145" t="s">
        <v>319</v>
      </c>
      <c r="C44" s="148">
        <v>89</v>
      </c>
      <c r="D44" s="152">
        <v>2.63E-2</v>
      </c>
    </row>
    <row r="45" spans="1:4" ht="17" customHeight="1">
      <c r="A45" s="144" t="s">
        <v>303</v>
      </c>
      <c r="B45" s="145" t="s">
        <v>320</v>
      </c>
      <c r="C45" s="148">
        <v>3224</v>
      </c>
      <c r="D45" s="152">
        <v>0.93989999999999996</v>
      </c>
    </row>
    <row r="46" spans="1:4" ht="17" customHeight="1">
      <c r="A46" s="144" t="s">
        <v>303</v>
      </c>
      <c r="B46" s="145" t="s">
        <v>321</v>
      </c>
      <c r="C46" s="148">
        <v>118</v>
      </c>
      <c r="D46" s="152">
        <v>3.3700000000000001E-2</v>
      </c>
    </row>
    <row r="47" spans="1:4" ht="17" customHeight="1">
      <c r="A47" s="144" t="s">
        <v>303</v>
      </c>
      <c r="B47" s="146" t="s">
        <v>308</v>
      </c>
      <c r="C47" s="149">
        <v>3431</v>
      </c>
      <c r="D47" s="153">
        <v>1</v>
      </c>
    </row>
    <row r="48" spans="1:4" ht="12" customHeight="1">
      <c r="C48" s="150"/>
      <c r="D48" s="154"/>
    </row>
    <row r="49" spans="1:1" ht="16" customHeight="1">
      <c r="A49" s="135" t="s">
        <v>299</v>
      </c>
    </row>
  </sheetData>
  <mergeCells count="7">
    <mergeCell ref="A43:B43"/>
    <mergeCell ref="A1:B1"/>
    <mergeCell ref="A8:B8"/>
    <mergeCell ref="A19:B19"/>
    <mergeCell ref="A25:B25"/>
    <mergeCell ref="A31:B31"/>
    <mergeCell ref="A37:B37"/>
  </mergeCells>
  <pageMargins left="0.05" right="0.05" top="0.5" bottom="0.5" header="0" footer="0"/>
  <pageSetup orientation="portrait" horizontalDpi="300" verticalDpi="300"/>
  <headerFooter>
    <oddHeader>Work Life-Telework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D115"/>
  <sheetViews>
    <sheetView topLeftCell="A70" workbookViewId="0">
      <selection sqref="A1:B1"/>
    </sheetView>
  </sheetViews>
  <sheetFormatPr baseColWidth="10" defaultColWidth="11.5" defaultRowHeight="12" customHeight="1" x14ac:dyDescent="0"/>
  <cols>
    <col min="1" max="1" width="2.6640625" style="131" bestFit="1" customWidth="1"/>
    <col min="2" max="2" width="110.6640625" style="131" bestFit="1" customWidth="1"/>
    <col min="3" max="3" width="7.6640625" style="131" bestFit="1" customWidth="1"/>
    <col min="4" max="4" width="8.1640625" style="131" bestFit="1" customWidth="1"/>
    <col min="5" max="16384" width="11.5" style="131"/>
  </cols>
  <sheetData>
    <row r="1" spans="1:4" ht="17" customHeight="1">
      <c r="A1" s="195" t="s">
        <v>326</v>
      </c>
      <c r="B1" s="195"/>
      <c r="C1" s="143" t="s">
        <v>301</v>
      </c>
      <c r="D1" s="143" t="s">
        <v>302</v>
      </c>
    </row>
    <row r="2" spans="1:4" ht="17" customHeight="1">
      <c r="A2" s="144" t="s">
        <v>303</v>
      </c>
      <c r="B2" s="145" t="s">
        <v>327</v>
      </c>
      <c r="C2" s="148">
        <v>2008</v>
      </c>
      <c r="D2" s="152">
        <v>0.5837</v>
      </c>
    </row>
    <row r="3" spans="1:4" ht="17" customHeight="1">
      <c r="A3" s="144" t="s">
        <v>303</v>
      </c>
      <c r="B3" s="145" t="s">
        <v>328</v>
      </c>
      <c r="C3" s="148">
        <v>1432</v>
      </c>
      <c r="D3" s="152">
        <v>0.4163</v>
      </c>
    </row>
    <row r="4" spans="1:4" ht="17" customHeight="1">
      <c r="A4" s="144" t="s">
        <v>303</v>
      </c>
      <c r="B4" s="146" t="s">
        <v>308</v>
      </c>
      <c r="C4" s="149">
        <v>3440</v>
      </c>
      <c r="D4" s="153">
        <v>1</v>
      </c>
    </row>
    <row r="5" spans="1:4" ht="12" customHeight="1">
      <c r="C5" s="150"/>
      <c r="D5" s="154"/>
    </row>
    <row r="6" spans="1:4" ht="17" customHeight="1">
      <c r="A6" s="195" t="s">
        <v>329</v>
      </c>
      <c r="B6" s="195"/>
      <c r="C6" s="151" t="s">
        <v>301</v>
      </c>
      <c r="D6" s="155" t="s">
        <v>302</v>
      </c>
    </row>
    <row r="7" spans="1:4" ht="17" customHeight="1">
      <c r="A7" s="144" t="s">
        <v>303</v>
      </c>
      <c r="B7" s="145" t="s">
        <v>143</v>
      </c>
      <c r="C7" s="148">
        <v>2396</v>
      </c>
      <c r="D7" s="152">
        <v>0.70040000000000002</v>
      </c>
    </row>
    <row r="8" spans="1:4" ht="17" customHeight="1">
      <c r="A8" s="144" t="s">
        <v>303</v>
      </c>
      <c r="B8" s="145" t="s">
        <v>56</v>
      </c>
      <c r="C8" s="148">
        <v>365</v>
      </c>
      <c r="D8" s="152">
        <v>0.1067</v>
      </c>
    </row>
    <row r="9" spans="1:4" ht="17" customHeight="1">
      <c r="A9" s="144" t="s">
        <v>303</v>
      </c>
      <c r="B9" s="145" t="s">
        <v>57</v>
      </c>
      <c r="C9" s="148">
        <v>412</v>
      </c>
      <c r="D9" s="152">
        <v>0.12039999999999999</v>
      </c>
    </row>
    <row r="10" spans="1:4" ht="17" customHeight="1">
      <c r="A10" s="144" t="s">
        <v>303</v>
      </c>
      <c r="B10" s="145" t="s">
        <v>58</v>
      </c>
      <c r="C10" s="148">
        <v>159</v>
      </c>
      <c r="D10" s="152">
        <v>4.65E-2</v>
      </c>
    </row>
    <row r="11" spans="1:4" ht="17" customHeight="1">
      <c r="A11" s="144" t="s">
        <v>303</v>
      </c>
      <c r="B11" s="145" t="s">
        <v>59</v>
      </c>
      <c r="C11" s="148">
        <v>89</v>
      </c>
      <c r="D11" s="152">
        <v>2.5999999999999999E-2</v>
      </c>
    </row>
    <row r="12" spans="1:4" ht="17" customHeight="1">
      <c r="A12" s="144" t="s">
        <v>303</v>
      </c>
      <c r="B12" s="146" t="s">
        <v>308</v>
      </c>
      <c r="C12" s="149">
        <v>3421</v>
      </c>
      <c r="D12" s="153">
        <v>1</v>
      </c>
    </row>
    <row r="13" spans="1:4" ht="12" customHeight="1">
      <c r="C13" s="150"/>
      <c r="D13" s="154"/>
    </row>
    <row r="14" spans="1:4" ht="17" customHeight="1">
      <c r="A14" s="195" t="s">
        <v>330</v>
      </c>
      <c r="B14" s="195"/>
      <c r="C14" s="151" t="s">
        <v>301</v>
      </c>
      <c r="D14" s="155" t="s">
        <v>302</v>
      </c>
    </row>
    <row r="15" spans="1:4" ht="17" customHeight="1">
      <c r="A15" s="144" t="s">
        <v>303</v>
      </c>
      <c r="B15" s="145" t="s">
        <v>331</v>
      </c>
      <c r="C15" s="148">
        <v>1834</v>
      </c>
      <c r="D15" s="152">
        <v>0.54630000000000001</v>
      </c>
    </row>
    <row r="16" spans="1:4" ht="17" customHeight="1">
      <c r="A16" s="144" t="s">
        <v>303</v>
      </c>
      <c r="B16" s="145" t="s">
        <v>180</v>
      </c>
      <c r="C16" s="148">
        <v>1523</v>
      </c>
      <c r="D16" s="152">
        <v>0.45369999999999999</v>
      </c>
    </row>
    <row r="17" spans="1:4" ht="17" customHeight="1">
      <c r="A17" s="144" t="s">
        <v>303</v>
      </c>
      <c r="B17" s="146" t="s">
        <v>308</v>
      </c>
      <c r="C17" s="149">
        <v>3357</v>
      </c>
      <c r="D17" s="153">
        <v>1</v>
      </c>
    </row>
    <row r="18" spans="1:4" ht="12" customHeight="1">
      <c r="C18" s="150"/>
      <c r="D18" s="154"/>
    </row>
    <row r="19" spans="1:4" ht="17" customHeight="1">
      <c r="A19" s="195" t="s">
        <v>332</v>
      </c>
      <c r="B19" s="195"/>
      <c r="C19" s="151" t="s">
        <v>301</v>
      </c>
      <c r="D19" s="155" t="s">
        <v>302</v>
      </c>
    </row>
    <row r="20" spans="1:4" ht="17" customHeight="1">
      <c r="A20" s="144" t="s">
        <v>303</v>
      </c>
      <c r="B20" s="145" t="s">
        <v>319</v>
      </c>
      <c r="C20" s="148">
        <v>203</v>
      </c>
      <c r="D20" s="152">
        <v>6.13E-2</v>
      </c>
    </row>
    <row r="21" spans="1:4" ht="17" customHeight="1">
      <c r="A21" s="144" t="s">
        <v>303</v>
      </c>
      <c r="B21" s="145" t="s">
        <v>320</v>
      </c>
      <c r="C21" s="148">
        <v>3108</v>
      </c>
      <c r="D21" s="152">
        <v>0.93869999999999998</v>
      </c>
    </row>
    <row r="22" spans="1:4" ht="17" customHeight="1">
      <c r="A22" s="144" t="s">
        <v>303</v>
      </c>
      <c r="B22" s="146" t="s">
        <v>308</v>
      </c>
      <c r="C22" s="149">
        <v>3311</v>
      </c>
      <c r="D22" s="153">
        <v>1</v>
      </c>
    </row>
    <row r="23" spans="1:4" ht="12" customHeight="1">
      <c r="C23" s="150"/>
      <c r="D23" s="154"/>
    </row>
    <row r="24" spans="1:4" ht="17" customHeight="1">
      <c r="A24" s="195" t="s">
        <v>333</v>
      </c>
      <c r="B24" s="195"/>
      <c r="C24" s="151" t="s">
        <v>301</v>
      </c>
      <c r="D24" s="155" t="s">
        <v>302</v>
      </c>
    </row>
    <row r="25" spans="1:4" ht="17" customHeight="1">
      <c r="A25" s="144" t="s">
        <v>303</v>
      </c>
      <c r="B25" s="145" t="s">
        <v>60</v>
      </c>
      <c r="C25" s="148">
        <v>10</v>
      </c>
      <c r="D25" s="152">
        <v>3.2000000000000002E-3</v>
      </c>
    </row>
    <row r="26" spans="1:4" ht="17" customHeight="1">
      <c r="A26" s="144" t="s">
        <v>303</v>
      </c>
      <c r="B26" s="145" t="s">
        <v>61</v>
      </c>
      <c r="C26" s="148">
        <v>289</v>
      </c>
      <c r="D26" s="152">
        <v>9.11E-2</v>
      </c>
    </row>
    <row r="27" spans="1:4" ht="17" customHeight="1">
      <c r="A27" s="144" t="s">
        <v>303</v>
      </c>
      <c r="B27" s="145" t="s">
        <v>62</v>
      </c>
      <c r="C27" s="148">
        <v>440</v>
      </c>
      <c r="D27" s="152">
        <v>0.13869999999999999</v>
      </c>
    </row>
    <row r="28" spans="1:4" ht="17" customHeight="1">
      <c r="A28" s="144" t="s">
        <v>303</v>
      </c>
      <c r="B28" s="145" t="s">
        <v>63</v>
      </c>
      <c r="C28" s="148">
        <v>6</v>
      </c>
      <c r="D28" s="152">
        <v>1.9E-3</v>
      </c>
    </row>
    <row r="29" spans="1:4" ht="17" customHeight="1">
      <c r="A29" s="144" t="s">
        <v>303</v>
      </c>
      <c r="B29" s="145" t="s">
        <v>64</v>
      </c>
      <c r="C29" s="148">
        <v>2316</v>
      </c>
      <c r="D29" s="152">
        <v>0.73009999999999997</v>
      </c>
    </row>
    <row r="30" spans="1:4" ht="17" customHeight="1">
      <c r="A30" s="144" t="s">
        <v>303</v>
      </c>
      <c r="B30" s="145" t="s">
        <v>65</v>
      </c>
      <c r="C30" s="148">
        <v>111</v>
      </c>
      <c r="D30" s="152">
        <v>3.5000000000000003E-2</v>
      </c>
    </row>
    <row r="31" spans="1:4" ht="17" customHeight="1">
      <c r="A31" s="144" t="s">
        <v>303</v>
      </c>
      <c r="B31" s="146" t="s">
        <v>308</v>
      </c>
      <c r="C31" s="149">
        <v>3172</v>
      </c>
      <c r="D31" s="153">
        <v>1</v>
      </c>
    </row>
    <row r="32" spans="1:4" ht="12" customHeight="1">
      <c r="C32" s="150"/>
      <c r="D32" s="154"/>
    </row>
    <row r="33" spans="1:4" ht="17" customHeight="1">
      <c r="A33" s="195" t="s">
        <v>334</v>
      </c>
      <c r="B33" s="195"/>
      <c r="C33" s="151" t="s">
        <v>301</v>
      </c>
      <c r="D33" s="155" t="s">
        <v>302</v>
      </c>
    </row>
    <row r="34" spans="1:4" ht="17" customHeight="1">
      <c r="A34" s="144" t="s">
        <v>303</v>
      </c>
      <c r="B34" s="145" t="s">
        <v>66</v>
      </c>
      <c r="C34" s="148">
        <v>2</v>
      </c>
      <c r="D34" s="152">
        <v>5.9999999999999995E-4</v>
      </c>
    </row>
    <row r="35" spans="1:4" ht="17" customHeight="1">
      <c r="A35" s="144" t="s">
        <v>303</v>
      </c>
      <c r="B35" s="145" t="s">
        <v>335</v>
      </c>
      <c r="C35" s="148">
        <v>33</v>
      </c>
      <c r="D35" s="152">
        <v>9.7000000000000003E-3</v>
      </c>
    </row>
    <row r="36" spans="1:4" ht="17" customHeight="1">
      <c r="A36" s="144" t="s">
        <v>303</v>
      </c>
      <c r="B36" s="145" t="s">
        <v>67</v>
      </c>
      <c r="C36" s="148">
        <v>13</v>
      </c>
      <c r="D36" s="152">
        <v>3.8E-3</v>
      </c>
    </row>
    <row r="37" spans="1:4" ht="17" customHeight="1">
      <c r="A37" s="144" t="s">
        <v>303</v>
      </c>
      <c r="B37" s="145" t="s">
        <v>68</v>
      </c>
      <c r="C37" s="148">
        <v>138</v>
      </c>
      <c r="D37" s="152">
        <v>4.07E-2</v>
      </c>
    </row>
    <row r="38" spans="1:4" ht="17" customHeight="1">
      <c r="A38" s="144" t="s">
        <v>303</v>
      </c>
      <c r="B38" s="145" t="s">
        <v>336</v>
      </c>
      <c r="C38" s="148">
        <v>56</v>
      </c>
      <c r="D38" s="152">
        <v>1.6500000000000001E-2</v>
      </c>
    </row>
    <row r="39" spans="1:4" ht="17" customHeight="1">
      <c r="A39" s="144" t="s">
        <v>303</v>
      </c>
      <c r="B39" s="145" t="s">
        <v>337</v>
      </c>
      <c r="C39" s="148">
        <v>823</v>
      </c>
      <c r="D39" s="152">
        <v>0.24279999999999999</v>
      </c>
    </row>
    <row r="40" spans="1:4" ht="17" customHeight="1">
      <c r="A40" s="144" t="s">
        <v>303</v>
      </c>
      <c r="B40" s="145" t="s">
        <v>338</v>
      </c>
      <c r="C40" s="148">
        <v>733</v>
      </c>
      <c r="D40" s="152">
        <v>0.21629999999999999</v>
      </c>
    </row>
    <row r="41" spans="1:4" ht="17" customHeight="1">
      <c r="A41" s="144" t="s">
        <v>303</v>
      </c>
      <c r="B41" s="145" t="s">
        <v>339</v>
      </c>
      <c r="C41" s="148">
        <v>1591</v>
      </c>
      <c r="D41" s="152">
        <v>0.46949999999999997</v>
      </c>
    </row>
    <row r="42" spans="1:4" ht="17" customHeight="1">
      <c r="A42" s="144" t="s">
        <v>303</v>
      </c>
      <c r="B42" s="146" t="s">
        <v>308</v>
      </c>
      <c r="C42" s="149">
        <v>3389</v>
      </c>
      <c r="D42" s="153">
        <v>1</v>
      </c>
    </row>
    <row r="43" spans="1:4" ht="12" customHeight="1">
      <c r="C43" s="150"/>
      <c r="D43" s="154"/>
    </row>
    <row r="44" spans="1:4" ht="17" customHeight="1">
      <c r="A44" s="195" t="s">
        <v>340</v>
      </c>
      <c r="B44" s="195"/>
      <c r="C44" s="151" t="s">
        <v>301</v>
      </c>
      <c r="D44" s="155" t="s">
        <v>302</v>
      </c>
    </row>
    <row r="45" spans="1:4" ht="17" customHeight="1">
      <c r="A45" s="144" t="s">
        <v>303</v>
      </c>
      <c r="B45" s="145" t="s">
        <v>69</v>
      </c>
      <c r="C45" s="148">
        <v>18</v>
      </c>
      <c r="D45" s="152">
        <v>5.3E-3</v>
      </c>
    </row>
    <row r="46" spans="1:4" ht="17" customHeight="1">
      <c r="A46" s="144" t="s">
        <v>303</v>
      </c>
      <c r="B46" s="145" t="s">
        <v>70</v>
      </c>
      <c r="C46" s="148">
        <v>10</v>
      </c>
      <c r="D46" s="152">
        <v>3.0000000000000001E-3</v>
      </c>
    </row>
    <row r="47" spans="1:4" ht="17" customHeight="1">
      <c r="A47" s="144" t="s">
        <v>303</v>
      </c>
      <c r="B47" s="145" t="s">
        <v>71</v>
      </c>
      <c r="C47" s="148">
        <v>213</v>
      </c>
      <c r="D47" s="152">
        <v>6.3100000000000003E-2</v>
      </c>
    </row>
    <row r="48" spans="1:4" ht="17" customHeight="1">
      <c r="A48" s="144" t="s">
        <v>303</v>
      </c>
      <c r="B48" s="145" t="s">
        <v>72</v>
      </c>
      <c r="C48" s="148">
        <v>1289</v>
      </c>
      <c r="D48" s="152">
        <v>0.38179999999999997</v>
      </c>
    </row>
    <row r="49" spans="1:4" ht="17" customHeight="1">
      <c r="A49" s="144" t="s">
        <v>303</v>
      </c>
      <c r="B49" s="145" t="s">
        <v>73</v>
      </c>
      <c r="C49" s="148">
        <v>82</v>
      </c>
      <c r="D49" s="152">
        <v>2.4299999999999999E-2</v>
      </c>
    </row>
    <row r="50" spans="1:4" ht="17" customHeight="1">
      <c r="A50" s="144" t="s">
        <v>303</v>
      </c>
      <c r="B50" s="145" t="s">
        <v>74</v>
      </c>
      <c r="C50" s="148">
        <v>28</v>
      </c>
      <c r="D50" s="152">
        <v>8.3000000000000001E-3</v>
      </c>
    </row>
    <row r="51" spans="1:4" ht="17" customHeight="1">
      <c r="A51" s="144" t="s">
        <v>303</v>
      </c>
      <c r="B51" s="145" t="s">
        <v>75</v>
      </c>
      <c r="C51" s="148">
        <v>1736</v>
      </c>
      <c r="D51" s="152">
        <v>0.51419999999999999</v>
      </c>
    </row>
    <row r="52" spans="1:4" ht="17" customHeight="1">
      <c r="A52" s="144" t="s">
        <v>303</v>
      </c>
      <c r="B52" s="146" t="s">
        <v>308</v>
      </c>
      <c r="C52" s="149">
        <v>3376</v>
      </c>
      <c r="D52" s="153">
        <v>1</v>
      </c>
    </row>
    <row r="53" spans="1:4" ht="12" customHeight="1">
      <c r="C53" s="150"/>
      <c r="D53" s="154"/>
    </row>
    <row r="54" spans="1:4" ht="17" customHeight="1">
      <c r="A54" s="195" t="s">
        <v>341</v>
      </c>
      <c r="B54" s="195"/>
      <c r="C54" s="151" t="s">
        <v>301</v>
      </c>
      <c r="D54" s="155" t="s">
        <v>302</v>
      </c>
    </row>
    <row r="55" spans="1:4" ht="17" customHeight="1">
      <c r="A55" s="144" t="s">
        <v>303</v>
      </c>
      <c r="B55" s="145" t="s">
        <v>76</v>
      </c>
      <c r="C55" s="148">
        <v>45</v>
      </c>
      <c r="D55" s="152">
        <v>1.3299999999999999E-2</v>
      </c>
    </row>
    <row r="56" spans="1:4" ht="17" customHeight="1">
      <c r="A56" s="144" t="s">
        <v>303</v>
      </c>
      <c r="B56" s="145" t="s">
        <v>77</v>
      </c>
      <c r="C56" s="148">
        <v>468</v>
      </c>
      <c r="D56" s="152">
        <v>0.1384</v>
      </c>
    </row>
    <row r="57" spans="1:4" ht="17" customHeight="1">
      <c r="A57" s="144" t="s">
        <v>303</v>
      </c>
      <c r="B57" s="145" t="s">
        <v>78</v>
      </c>
      <c r="C57" s="148">
        <v>369</v>
      </c>
      <c r="D57" s="152">
        <v>0.1091</v>
      </c>
    </row>
    <row r="58" spans="1:4" ht="17" customHeight="1">
      <c r="A58" s="144" t="s">
        <v>303</v>
      </c>
      <c r="B58" s="145" t="s">
        <v>79</v>
      </c>
      <c r="C58" s="148">
        <v>678</v>
      </c>
      <c r="D58" s="152">
        <v>0.20050000000000001</v>
      </c>
    </row>
    <row r="59" spans="1:4" ht="17" customHeight="1">
      <c r="A59" s="144" t="s">
        <v>303</v>
      </c>
      <c r="B59" s="145" t="s">
        <v>80</v>
      </c>
      <c r="C59" s="148">
        <v>589</v>
      </c>
      <c r="D59" s="152">
        <v>0.17419999999999999</v>
      </c>
    </row>
    <row r="60" spans="1:4" ht="17" customHeight="1">
      <c r="A60" s="144" t="s">
        <v>303</v>
      </c>
      <c r="B60" s="145" t="s">
        <v>81</v>
      </c>
      <c r="C60" s="148">
        <v>543</v>
      </c>
      <c r="D60" s="152">
        <v>0.16059999999999999</v>
      </c>
    </row>
    <row r="61" spans="1:4" ht="17" customHeight="1">
      <c r="A61" s="144" t="s">
        <v>303</v>
      </c>
      <c r="B61" s="145" t="s">
        <v>82</v>
      </c>
      <c r="C61" s="148">
        <v>690</v>
      </c>
      <c r="D61" s="152">
        <v>0.20399999999999999</v>
      </c>
    </row>
    <row r="62" spans="1:4" ht="17" customHeight="1">
      <c r="A62" s="144" t="s">
        <v>303</v>
      </c>
      <c r="B62" s="146" t="s">
        <v>308</v>
      </c>
      <c r="C62" s="149">
        <v>3382</v>
      </c>
      <c r="D62" s="153">
        <v>1</v>
      </c>
    </row>
    <row r="63" spans="1:4" ht="12" customHeight="1">
      <c r="C63" s="150"/>
      <c r="D63" s="154"/>
    </row>
    <row r="64" spans="1:4" ht="35" customHeight="1">
      <c r="A64" s="196" t="s">
        <v>342</v>
      </c>
      <c r="B64" s="196"/>
      <c r="C64" s="151" t="s">
        <v>301</v>
      </c>
      <c r="D64" s="155" t="s">
        <v>302</v>
      </c>
    </row>
    <row r="65" spans="1:4" ht="17" customHeight="1">
      <c r="A65" s="144" t="s">
        <v>303</v>
      </c>
      <c r="B65" s="145" t="s">
        <v>76</v>
      </c>
      <c r="C65" s="148">
        <v>84</v>
      </c>
      <c r="D65" s="152">
        <v>2.5000000000000001E-2</v>
      </c>
    </row>
    <row r="66" spans="1:4" ht="17" customHeight="1">
      <c r="A66" s="144" t="s">
        <v>303</v>
      </c>
      <c r="B66" s="145" t="s">
        <v>77</v>
      </c>
      <c r="C66" s="148">
        <v>724</v>
      </c>
      <c r="D66" s="152">
        <v>0.21540000000000001</v>
      </c>
    </row>
    <row r="67" spans="1:4" ht="17" customHeight="1">
      <c r="A67" s="144" t="s">
        <v>303</v>
      </c>
      <c r="B67" s="145" t="s">
        <v>78</v>
      </c>
      <c r="C67" s="148">
        <v>437</v>
      </c>
      <c r="D67" s="152">
        <v>0.13</v>
      </c>
    </row>
    <row r="68" spans="1:4" ht="17" customHeight="1">
      <c r="A68" s="144" t="s">
        <v>303</v>
      </c>
      <c r="B68" s="145" t="s">
        <v>79</v>
      </c>
      <c r="C68" s="148">
        <v>605</v>
      </c>
      <c r="D68" s="152">
        <v>0.18</v>
      </c>
    </row>
    <row r="69" spans="1:4" ht="17" customHeight="1">
      <c r="A69" s="144" t="s">
        <v>303</v>
      </c>
      <c r="B69" s="145" t="s">
        <v>83</v>
      </c>
      <c r="C69" s="148">
        <v>1049</v>
      </c>
      <c r="D69" s="152">
        <v>0.31209999999999999</v>
      </c>
    </row>
    <row r="70" spans="1:4" ht="17" customHeight="1">
      <c r="A70" s="144" t="s">
        <v>303</v>
      </c>
      <c r="B70" s="145" t="s">
        <v>82</v>
      </c>
      <c r="C70" s="148">
        <v>462</v>
      </c>
      <c r="D70" s="152">
        <v>0.13750000000000001</v>
      </c>
    </row>
    <row r="71" spans="1:4" ht="17" customHeight="1">
      <c r="A71" s="144" t="s">
        <v>303</v>
      </c>
      <c r="B71" s="146" t="s">
        <v>308</v>
      </c>
      <c r="C71" s="149">
        <v>3361</v>
      </c>
      <c r="D71" s="153">
        <v>1</v>
      </c>
    </row>
    <row r="72" spans="1:4" ht="12" customHeight="1">
      <c r="C72" s="150"/>
      <c r="D72" s="154"/>
    </row>
    <row r="73" spans="1:4" ht="17" customHeight="1">
      <c r="A73" s="195" t="s">
        <v>343</v>
      </c>
      <c r="B73" s="195"/>
      <c r="C73" s="151" t="s">
        <v>301</v>
      </c>
      <c r="D73" s="155" t="s">
        <v>302</v>
      </c>
    </row>
    <row r="74" spans="1:4" ht="17" customHeight="1">
      <c r="A74" s="144" t="s">
        <v>303</v>
      </c>
      <c r="B74" s="145" t="s">
        <v>320</v>
      </c>
      <c r="C74" s="148">
        <v>2825</v>
      </c>
      <c r="D74" s="152">
        <v>0.83460000000000001</v>
      </c>
    </row>
    <row r="75" spans="1:4" ht="17" customHeight="1">
      <c r="A75" s="144" t="s">
        <v>303</v>
      </c>
      <c r="B75" s="145" t="s">
        <v>344</v>
      </c>
      <c r="C75" s="148">
        <v>77</v>
      </c>
      <c r="D75" s="152">
        <v>2.2700000000000001E-2</v>
      </c>
    </row>
    <row r="76" spans="1:4" ht="17" customHeight="1">
      <c r="A76" s="144" t="s">
        <v>303</v>
      </c>
      <c r="B76" s="145" t="s">
        <v>345</v>
      </c>
      <c r="C76" s="148">
        <v>133</v>
      </c>
      <c r="D76" s="152">
        <v>3.9300000000000002E-2</v>
      </c>
    </row>
    <row r="77" spans="1:4" ht="17" customHeight="1">
      <c r="A77" s="144" t="s">
        <v>303</v>
      </c>
      <c r="B77" s="145" t="s">
        <v>346</v>
      </c>
      <c r="C77" s="148">
        <v>258</v>
      </c>
      <c r="D77" s="152">
        <v>7.6200000000000004E-2</v>
      </c>
    </row>
    <row r="78" spans="1:4" ht="17" customHeight="1">
      <c r="A78" s="144" t="s">
        <v>303</v>
      </c>
      <c r="B78" s="145" t="s">
        <v>347</v>
      </c>
      <c r="C78" s="148">
        <v>92</v>
      </c>
      <c r="D78" s="152">
        <v>2.7199999999999998E-2</v>
      </c>
    </row>
    <row r="79" spans="1:4" ht="17" customHeight="1">
      <c r="A79" s="144" t="s">
        <v>303</v>
      </c>
      <c r="B79" s="146" t="s">
        <v>308</v>
      </c>
      <c r="C79" s="149">
        <v>3385</v>
      </c>
      <c r="D79" s="153">
        <v>1</v>
      </c>
    </row>
    <row r="80" spans="1:4" ht="12" customHeight="1">
      <c r="C80" s="150"/>
      <c r="D80" s="154"/>
    </row>
    <row r="81" spans="1:4" ht="17" customHeight="1">
      <c r="A81" s="195" t="s">
        <v>348</v>
      </c>
      <c r="B81" s="195"/>
      <c r="C81" s="151" t="s">
        <v>301</v>
      </c>
      <c r="D81" s="155" t="s">
        <v>302</v>
      </c>
    </row>
    <row r="82" spans="1:4" ht="17" customHeight="1">
      <c r="A82" s="144" t="s">
        <v>303</v>
      </c>
      <c r="B82" s="145" t="s">
        <v>349</v>
      </c>
      <c r="C82" s="148">
        <v>30</v>
      </c>
      <c r="D82" s="152">
        <v>8.8999999999999999E-3</v>
      </c>
    </row>
    <row r="83" spans="1:4" ht="17" customHeight="1">
      <c r="A83" s="144" t="s">
        <v>303</v>
      </c>
      <c r="B83" s="145" t="s">
        <v>350</v>
      </c>
      <c r="C83" s="148">
        <v>173</v>
      </c>
      <c r="D83" s="152">
        <v>5.1499999999999997E-2</v>
      </c>
    </row>
    <row r="84" spans="1:4" ht="17" customHeight="1">
      <c r="A84" s="144" t="s">
        <v>303</v>
      </c>
      <c r="B84" s="145" t="s">
        <v>351</v>
      </c>
      <c r="C84" s="148">
        <v>222</v>
      </c>
      <c r="D84" s="152">
        <v>6.6100000000000006E-2</v>
      </c>
    </row>
    <row r="85" spans="1:4" ht="17" customHeight="1">
      <c r="A85" s="144" t="s">
        <v>303</v>
      </c>
      <c r="B85" s="145" t="s">
        <v>352</v>
      </c>
      <c r="C85" s="148">
        <v>2934</v>
      </c>
      <c r="D85" s="152">
        <v>0.87350000000000005</v>
      </c>
    </row>
    <row r="86" spans="1:4" ht="17" customHeight="1">
      <c r="A86" s="144" t="s">
        <v>303</v>
      </c>
      <c r="B86" s="146" t="s">
        <v>308</v>
      </c>
      <c r="C86" s="149">
        <v>3359</v>
      </c>
      <c r="D86" s="153">
        <v>1</v>
      </c>
    </row>
    <row r="87" spans="1:4" ht="12" customHeight="1">
      <c r="C87" s="150"/>
      <c r="D87" s="154"/>
    </row>
    <row r="88" spans="1:4" ht="17" customHeight="1">
      <c r="A88" s="195" t="s">
        <v>353</v>
      </c>
      <c r="B88" s="195"/>
      <c r="C88" s="151" t="s">
        <v>301</v>
      </c>
      <c r="D88" s="155" t="s">
        <v>302</v>
      </c>
    </row>
    <row r="89" spans="1:4" ht="17" customHeight="1">
      <c r="A89" s="144" t="s">
        <v>303</v>
      </c>
      <c r="B89" s="145" t="s">
        <v>354</v>
      </c>
      <c r="C89" s="148">
        <v>2695</v>
      </c>
      <c r="D89" s="152">
        <v>0.84509999999999996</v>
      </c>
    </row>
    <row r="90" spans="1:4" ht="17" customHeight="1">
      <c r="A90" s="144" t="s">
        <v>303</v>
      </c>
      <c r="B90" s="145" t="s">
        <v>355</v>
      </c>
      <c r="C90" s="148">
        <v>123</v>
      </c>
      <c r="D90" s="152">
        <v>3.8600000000000002E-2</v>
      </c>
    </row>
    <row r="91" spans="1:4" ht="17" customHeight="1">
      <c r="A91" s="144" t="s">
        <v>303</v>
      </c>
      <c r="B91" s="145" t="s">
        <v>356</v>
      </c>
      <c r="C91" s="148">
        <v>371</v>
      </c>
      <c r="D91" s="152">
        <v>0.1163</v>
      </c>
    </row>
    <row r="92" spans="1:4" ht="17" customHeight="1">
      <c r="A92" s="144" t="s">
        <v>303</v>
      </c>
      <c r="B92" s="146" t="s">
        <v>308</v>
      </c>
      <c r="C92" s="149">
        <v>3189</v>
      </c>
      <c r="D92" s="153">
        <v>1</v>
      </c>
    </row>
    <row r="93" spans="1:4" ht="12" customHeight="1">
      <c r="C93" s="150"/>
      <c r="D93" s="154"/>
    </row>
    <row r="94" spans="1:4" ht="17" customHeight="1">
      <c r="A94" s="195" t="s">
        <v>357</v>
      </c>
      <c r="B94" s="195"/>
      <c r="C94" s="151" t="s">
        <v>301</v>
      </c>
      <c r="D94" s="155" t="s">
        <v>302</v>
      </c>
    </row>
    <row r="95" spans="1:4" ht="17" customHeight="1">
      <c r="A95" s="144" t="s">
        <v>303</v>
      </c>
      <c r="B95" s="145" t="s">
        <v>358</v>
      </c>
      <c r="C95" s="148">
        <v>3049</v>
      </c>
      <c r="D95" s="152">
        <v>0.9153</v>
      </c>
    </row>
    <row r="96" spans="1:4" ht="17" customHeight="1">
      <c r="A96" s="144" t="s">
        <v>303</v>
      </c>
      <c r="B96" s="145" t="s">
        <v>359</v>
      </c>
      <c r="C96" s="148">
        <v>16</v>
      </c>
      <c r="D96" s="152">
        <v>4.7999999999999996E-3</v>
      </c>
    </row>
    <row r="97" spans="1:4" ht="17" customHeight="1">
      <c r="A97" s="144" t="s">
        <v>303</v>
      </c>
      <c r="B97" s="145" t="s">
        <v>360</v>
      </c>
      <c r="C97" s="148">
        <v>61</v>
      </c>
      <c r="D97" s="152">
        <v>1.83E-2</v>
      </c>
    </row>
    <row r="98" spans="1:4" ht="17" customHeight="1">
      <c r="A98" s="144" t="s">
        <v>303</v>
      </c>
      <c r="B98" s="145" t="s">
        <v>361</v>
      </c>
      <c r="C98" s="148">
        <v>205</v>
      </c>
      <c r="D98" s="152">
        <v>6.1499999999999999E-2</v>
      </c>
    </row>
    <row r="99" spans="1:4" ht="17" customHeight="1">
      <c r="A99" s="144" t="s">
        <v>303</v>
      </c>
      <c r="B99" s="146" t="s">
        <v>308</v>
      </c>
      <c r="C99" s="149">
        <v>3331</v>
      </c>
      <c r="D99" s="153">
        <v>1</v>
      </c>
    </row>
    <row r="100" spans="1:4" ht="12" customHeight="1">
      <c r="C100" s="150"/>
      <c r="D100" s="154"/>
    </row>
    <row r="101" spans="1:4" ht="17" customHeight="1">
      <c r="A101" s="195" t="s">
        <v>362</v>
      </c>
      <c r="B101" s="195"/>
      <c r="C101" s="151" t="s">
        <v>301</v>
      </c>
      <c r="D101" s="155" t="s">
        <v>302</v>
      </c>
    </row>
    <row r="102" spans="1:4" ht="17" customHeight="1">
      <c r="A102" s="144" t="s">
        <v>303</v>
      </c>
      <c r="B102" s="145" t="s">
        <v>319</v>
      </c>
      <c r="C102" s="148">
        <v>234</v>
      </c>
      <c r="D102" s="152">
        <v>7.0099999999999996E-2</v>
      </c>
    </row>
    <row r="103" spans="1:4" ht="17" customHeight="1">
      <c r="A103" s="144" t="s">
        <v>303</v>
      </c>
      <c r="B103" s="145" t="s">
        <v>320</v>
      </c>
      <c r="C103" s="148">
        <v>3104</v>
      </c>
      <c r="D103" s="152">
        <v>0.92989999999999995</v>
      </c>
    </row>
    <row r="104" spans="1:4" ht="17" customHeight="1">
      <c r="A104" s="144" t="s">
        <v>303</v>
      </c>
      <c r="B104" s="146" t="s">
        <v>308</v>
      </c>
      <c r="C104" s="149">
        <v>3338</v>
      </c>
      <c r="D104" s="153">
        <v>1</v>
      </c>
    </row>
    <row r="105" spans="1:4" ht="12" customHeight="1">
      <c r="C105" s="150"/>
      <c r="D105" s="154"/>
    </row>
    <row r="106" spans="1:4" ht="17" customHeight="1">
      <c r="A106" s="195" t="s">
        <v>363</v>
      </c>
      <c r="B106" s="195"/>
      <c r="C106" s="151" t="s">
        <v>301</v>
      </c>
      <c r="D106" s="155" t="s">
        <v>302</v>
      </c>
    </row>
    <row r="107" spans="1:4" ht="17" customHeight="1">
      <c r="A107" s="144" t="s">
        <v>303</v>
      </c>
      <c r="B107" s="145" t="s">
        <v>84</v>
      </c>
      <c r="C107" s="148">
        <v>1</v>
      </c>
      <c r="D107" s="152">
        <v>2.9999999999999997E-4</v>
      </c>
    </row>
    <row r="108" spans="1:4" ht="17" customHeight="1">
      <c r="A108" s="144" t="s">
        <v>303</v>
      </c>
      <c r="B108" s="145" t="s">
        <v>85</v>
      </c>
      <c r="C108" s="148">
        <v>53</v>
      </c>
      <c r="D108" s="152">
        <v>1.4999999999999999E-2</v>
      </c>
    </row>
    <row r="109" spans="1:4" ht="17" customHeight="1">
      <c r="A109" s="144" t="s">
        <v>303</v>
      </c>
      <c r="B109" s="145" t="s">
        <v>86</v>
      </c>
      <c r="C109" s="148">
        <v>905</v>
      </c>
      <c r="D109" s="152">
        <v>0.25669999999999998</v>
      </c>
    </row>
    <row r="110" spans="1:4" ht="17" customHeight="1">
      <c r="A110" s="144" t="s">
        <v>303</v>
      </c>
      <c r="B110" s="145" t="s">
        <v>87</v>
      </c>
      <c r="C110" s="148">
        <v>1328</v>
      </c>
      <c r="D110" s="152">
        <v>0.37659999999999999</v>
      </c>
    </row>
    <row r="111" spans="1:4" ht="17" customHeight="1">
      <c r="A111" s="144" t="s">
        <v>303</v>
      </c>
      <c r="B111" s="145" t="s">
        <v>88</v>
      </c>
      <c r="C111" s="148">
        <v>912</v>
      </c>
      <c r="D111" s="152">
        <v>0.25869999999999999</v>
      </c>
    </row>
    <row r="112" spans="1:4" ht="17" customHeight="1">
      <c r="A112" s="144" t="s">
        <v>303</v>
      </c>
      <c r="B112" s="145" t="s">
        <v>89</v>
      </c>
      <c r="C112" s="148">
        <v>327</v>
      </c>
      <c r="D112" s="152">
        <v>9.2700000000000005E-2</v>
      </c>
    </row>
    <row r="113" spans="1:4" ht="17" customHeight="1">
      <c r="A113" s="144" t="s">
        <v>303</v>
      </c>
      <c r="B113" s="146" t="s">
        <v>308</v>
      </c>
      <c r="C113" s="149">
        <v>3526</v>
      </c>
      <c r="D113" s="153">
        <v>1</v>
      </c>
    </row>
    <row r="114" spans="1:4" ht="12" customHeight="1">
      <c r="C114" s="150"/>
      <c r="D114" s="154"/>
    </row>
    <row r="115" spans="1:4" ht="16" customHeight="1">
      <c r="A115" s="135" t="s">
        <v>364</v>
      </c>
    </row>
  </sheetData>
  <mergeCells count="15">
    <mergeCell ref="A94:B94"/>
    <mergeCell ref="A101:B101"/>
    <mergeCell ref="A106:B106"/>
    <mergeCell ref="A44:B44"/>
    <mergeCell ref="A54:B54"/>
    <mergeCell ref="A64:B64"/>
    <mergeCell ref="A73:B73"/>
    <mergeCell ref="A81:B81"/>
    <mergeCell ref="A88:B88"/>
    <mergeCell ref="A33:B33"/>
    <mergeCell ref="A1:B1"/>
    <mergeCell ref="A6:B6"/>
    <mergeCell ref="A14:B14"/>
    <mergeCell ref="A19:B19"/>
    <mergeCell ref="A24:B24"/>
  </mergeCells>
  <pageMargins left="0.05" right="0.05" top="0.5" bottom="0.5" header="0" footer="0"/>
  <pageSetup orientation="portrait" horizontalDpi="300" verticalDpi="300"/>
  <headerFooter>
    <oddHeader>Demographics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A1:I623"/>
  <sheetViews>
    <sheetView workbookViewId="0">
      <pane ySplit="1" topLeftCell="A2" activePane="bottomLeft" state="frozen"/>
      <selection pane="bottomLeft"/>
    </sheetView>
  </sheetViews>
  <sheetFormatPr baseColWidth="10" defaultColWidth="11.5" defaultRowHeight="12" customHeight="1" x14ac:dyDescent="0"/>
  <cols>
    <col min="1" max="1" width="15.6640625" style="131" bestFit="1" customWidth="1"/>
    <col min="2" max="3" width="5.6640625" style="131" bestFit="1" customWidth="1"/>
    <col min="4" max="4" width="100.6640625" style="131" bestFit="1" customWidth="1"/>
    <col min="5" max="5" width="8.6640625" style="154" bestFit="1" customWidth="1"/>
    <col min="6" max="6" width="13.6640625" style="154" bestFit="1" customWidth="1"/>
    <col min="7" max="7" width="9.6640625" style="154" bestFit="1" customWidth="1"/>
    <col min="8" max="9" width="9.6640625" style="150" bestFit="1" customWidth="1"/>
    <col min="10" max="16384" width="11.5" style="131"/>
  </cols>
  <sheetData>
    <row r="1" spans="1:9" ht="161" customHeight="1">
      <c r="A1" s="125" t="s">
        <v>204</v>
      </c>
      <c r="B1" s="126" t="s">
        <v>365</v>
      </c>
      <c r="C1" s="126" t="s">
        <v>176</v>
      </c>
      <c r="D1" s="126" t="s">
        <v>205</v>
      </c>
      <c r="E1" s="158" t="s">
        <v>206</v>
      </c>
      <c r="F1" s="158" t="s">
        <v>209</v>
      </c>
      <c r="G1" s="158" t="s">
        <v>212</v>
      </c>
      <c r="H1" s="157" t="s">
        <v>218</v>
      </c>
      <c r="I1" s="157" t="s">
        <v>219</v>
      </c>
    </row>
    <row r="2" spans="1:9" ht="17" customHeight="1">
      <c r="A2" s="134" t="s">
        <v>366</v>
      </c>
      <c r="B2" s="133">
        <v>2017</v>
      </c>
      <c r="C2" s="156">
        <v>1</v>
      </c>
      <c r="D2" s="134" t="s">
        <v>367</v>
      </c>
      <c r="E2" s="140">
        <v>0.78200000000000003</v>
      </c>
      <c r="F2" s="141">
        <v>0.1152</v>
      </c>
      <c r="G2" s="140">
        <v>0.1028</v>
      </c>
      <c r="H2" s="139">
        <v>3523</v>
      </c>
      <c r="I2" s="139" t="s">
        <v>222</v>
      </c>
    </row>
    <row r="3" spans="1:9" ht="17" customHeight="1">
      <c r="A3" s="134" t="s">
        <v>366</v>
      </c>
      <c r="B3" s="133">
        <v>2017</v>
      </c>
      <c r="C3" s="156">
        <v>2</v>
      </c>
      <c r="D3" s="134" t="s">
        <v>0</v>
      </c>
      <c r="E3" s="140">
        <v>0.81440000000000001</v>
      </c>
      <c r="F3" s="141">
        <v>0.1007</v>
      </c>
      <c r="G3" s="140">
        <v>8.4900000000000003E-2</v>
      </c>
      <c r="H3" s="139">
        <v>3512</v>
      </c>
      <c r="I3" s="139" t="s">
        <v>222</v>
      </c>
    </row>
    <row r="4" spans="1:9" ht="17" customHeight="1">
      <c r="A4" s="134" t="s">
        <v>366</v>
      </c>
      <c r="B4" s="133">
        <v>2017</v>
      </c>
      <c r="C4" s="156">
        <v>3</v>
      </c>
      <c r="D4" s="134" t="s">
        <v>1</v>
      </c>
      <c r="E4" s="140">
        <v>0.69450000000000001</v>
      </c>
      <c r="F4" s="141">
        <v>0.14729999999999999</v>
      </c>
      <c r="G4" s="140">
        <v>0.15820000000000001</v>
      </c>
      <c r="H4" s="139">
        <v>3503</v>
      </c>
      <c r="I4" s="139" t="s">
        <v>222</v>
      </c>
    </row>
    <row r="5" spans="1:9" ht="17" customHeight="1">
      <c r="A5" s="134" t="s">
        <v>366</v>
      </c>
      <c r="B5" s="133">
        <v>2017</v>
      </c>
      <c r="C5" s="156">
        <v>4</v>
      </c>
      <c r="D5" s="134" t="s">
        <v>90</v>
      </c>
      <c r="E5" s="140">
        <v>0.82589999999999997</v>
      </c>
      <c r="F5" s="141">
        <v>0.1027</v>
      </c>
      <c r="G5" s="140">
        <v>7.1499999999999994E-2</v>
      </c>
      <c r="H5" s="139">
        <v>3506</v>
      </c>
      <c r="I5" s="139" t="s">
        <v>222</v>
      </c>
    </row>
    <row r="6" spans="1:9" ht="17" customHeight="1">
      <c r="A6" s="134" t="s">
        <v>366</v>
      </c>
      <c r="B6" s="133">
        <v>2017</v>
      </c>
      <c r="C6" s="156">
        <v>5</v>
      </c>
      <c r="D6" s="134" t="s">
        <v>2</v>
      </c>
      <c r="E6" s="140">
        <v>0.88390000000000002</v>
      </c>
      <c r="F6" s="141">
        <v>8.4400000000000003E-2</v>
      </c>
      <c r="G6" s="140">
        <v>3.1699999999999999E-2</v>
      </c>
      <c r="H6" s="139">
        <v>3510</v>
      </c>
      <c r="I6" s="139" t="s">
        <v>222</v>
      </c>
    </row>
    <row r="7" spans="1:9" ht="17" customHeight="1">
      <c r="A7" s="134" t="s">
        <v>366</v>
      </c>
      <c r="B7" s="133">
        <v>2017</v>
      </c>
      <c r="C7" s="156">
        <v>6</v>
      </c>
      <c r="D7" s="134" t="s">
        <v>3</v>
      </c>
      <c r="E7" s="140">
        <v>0.84050000000000002</v>
      </c>
      <c r="F7" s="141">
        <v>8.4900000000000003E-2</v>
      </c>
      <c r="G7" s="140">
        <v>7.4499999999999997E-2</v>
      </c>
      <c r="H7" s="139">
        <v>3501</v>
      </c>
      <c r="I7" s="139" t="s">
        <v>222</v>
      </c>
    </row>
    <row r="8" spans="1:9" ht="17" customHeight="1">
      <c r="A8" s="134" t="s">
        <v>366</v>
      </c>
      <c r="B8" s="133">
        <v>2017</v>
      </c>
      <c r="C8" s="156">
        <v>7</v>
      </c>
      <c r="D8" s="134" t="s">
        <v>95</v>
      </c>
      <c r="E8" s="140">
        <v>0.97719999999999996</v>
      </c>
      <c r="F8" s="141">
        <v>1.4999999999999999E-2</v>
      </c>
      <c r="G8" s="140">
        <v>7.7999999999999996E-3</v>
      </c>
      <c r="H8" s="139">
        <v>3511</v>
      </c>
      <c r="I8" s="139" t="s">
        <v>222</v>
      </c>
    </row>
    <row r="9" spans="1:9" ht="17" customHeight="1">
      <c r="A9" s="134" t="s">
        <v>366</v>
      </c>
      <c r="B9" s="133">
        <v>2017</v>
      </c>
      <c r="C9" s="156">
        <v>8</v>
      </c>
      <c r="D9" s="134" t="s">
        <v>4</v>
      </c>
      <c r="E9" s="140">
        <v>0.91600000000000004</v>
      </c>
      <c r="F9" s="141">
        <v>7.0900000000000005E-2</v>
      </c>
      <c r="G9" s="140">
        <v>1.3100000000000001E-2</v>
      </c>
      <c r="H9" s="139">
        <v>3512</v>
      </c>
      <c r="I9" s="139" t="s">
        <v>222</v>
      </c>
    </row>
    <row r="10" spans="1:9" ht="17" customHeight="1">
      <c r="A10" s="134" t="s">
        <v>366</v>
      </c>
      <c r="B10" s="133">
        <v>2017</v>
      </c>
      <c r="C10" s="156">
        <v>9</v>
      </c>
      <c r="D10" s="134" t="s">
        <v>368</v>
      </c>
      <c r="E10" s="140">
        <v>0.61419999999999997</v>
      </c>
      <c r="F10" s="141">
        <v>0.14860000000000001</v>
      </c>
      <c r="G10" s="140">
        <v>0.23719999999999999</v>
      </c>
      <c r="H10" s="139">
        <v>3512</v>
      </c>
      <c r="I10" s="139">
        <v>3</v>
      </c>
    </row>
    <row r="11" spans="1:9" ht="17" customHeight="1">
      <c r="A11" s="134" t="s">
        <v>366</v>
      </c>
      <c r="B11" s="133">
        <v>2017</v>
      </c>
      <c r="C11" s="156">
        <v>10</v>
      </c>
      <c r="D11" s="134" t="s">
        <v>230</v>
      </c>
      <c r="E11" s="140">
        <v>0.74490000000000001</v>
      </c>
      <c r="F11" s="141">
        <v>0.1241</v>
      </c>
      <c r="G11" s="140">
        <v>0.13089999999999999</v>
      </c>
      <c r="H11" s="139">
        <v>3495</v>
      </c>
      <c r="I11" s="139">
        <v>4</v>
      </c>
    </row>
    <row r="12" spans="1:9" ht="17" customHeight="1">
      <c r="A12" s="134" t="s">
        <v>366</v>
      </c>
      <c r="B12" s="133">
        <v>2017</v>
      </c>
      <c r="C12" s="156">
        <v>11</v>
      </c>
      <c r="D12" s="134" t="s">
        <v>369</v>
      </c>
      <c r="E12" s="140">
        <v>0.67469999999999997</v>
      </c>
      <c r="F12" s="141">
        <v>0.14319999999999999</v>
      </c>
      <c r="G12" s="140">
        <v>0.18210000000000001</v>
      </c>
      <c r="H12" s="139">
        <v>3464</v>
      </c>
      <c r="I12" s="139">
        <v>10</v>
      </c>
    </row>
    <row r="13" spans="1:9" ht="17" customHeight="1">
      <c r="A13" s="134" t="s">
        <v>366</v>
      </c>
      <c r="B13" s="133">
        <v>2017</v>
      </c>
      <c r="C13" s="156">
        <v>12</v>
      </c>
      <c r="D13" s="134" t="s">
        <v>370</v>
      </c>
      <c r="E13" s="140">
        <v>0.9022</v>
      </c>
      <c r="F13" s="141">
        <v>5.6800000000000003E-2</v>
      </c>
      <c r="G13" s="140">
        <v>4.1000000000000002E-2</v>
      </c>
      <c r="H13" s="139">
        <v>3499</v>
      </c>
      <c r="I13" s="139">
        <v>5</v>
      </c>
    </row>
    <row r="14" spans="1:9" ht="17" customHeight="1">
      <c r="A14" s="134" t="s">
        <v>366</v>
      </c>
      <c r="B14" s="133">
        <v>2017</v>
      </c>
      <c r="C14" s="156">
        <v>13</v>
      </c>
      <c r="D14" s="134" t="s">
        <v>7</v>
      </c>
      <c r="E14" s="140">
        <v>0.90690000000000004</v>
      </c>
      <c r="F14" s="141">
        <v>6.5100000000000005E-2</v>
      </c>
      <c r="G14" s="140">
        <v>2.8000000000000001E-2</v>
      </c>
      <c r="H14" s="139">
        <v>3482</v>
      </c>
      <c r="I14" s="139">
        <v>7</v>
      </c>
    </row>
    <row r="15" spans="1:9" ht="35" customHeight="1">
      <c r="A15" s="134" t="s">
        <v>366</v>
      </c>
      <c r="B15" s="133">
        <v>2017</v>
      </c>
      <c r="C15" s="156">
        <v>14</v>
      </c>
      <c r="D15" s="132" t="s">
        <v>371</v>
      </c>
      <c r="E15" s="140">
        <v>0.87849999999999995</v>
      </c>
      <c r="F15" s="141">
        <v>6.4699999999999994E-2</v>
      </c>
      <c r="G15" s="140">
        <v>5.6800000000000003E-2</v>
      </c>
      <c r="H15" s="139">
        <v>3501</v>
      </c>
      <c r="I15" s="139">
        <v>8</v>
      </c>
    </row>
    <row r="16" spans="1:9" ht="17" customHeight="1">
      <c r="A16" s="134" t="s">
        <v>366</v>
      </c>
      <c r="B16" s="133">
        <v>2017</v>
      </c>
      <c r="C16" s="156">
        <v>15</v>
      </c>
      <c r="D16" s="134" t="s">
        <v>97</v>
      </c>
      <c r="E16" s="140">
        <v>0.76319999999999999</v>
      </c>
      <c r="F16" s="141">
        <v>0.1336</v>
      </c>
      <c r="G16" s="140">
        <v>0.1032</v>
      </c>
      <c r="H16" s="139">
        <v>3483</v>
      </c>
      <c r="I16" s="139">
        <v>26</v>
      </c>
    </row>
    <row r="17" spans="1:9" ht="17" customHeight="1">
      <c r="A17" s="134" t="s">
        <v>366</v>
      </c>
      <c r="B17" s="133">
        <v>2017</v>
      </c>
      <c r="C17" s="156">
        <v>16</v>
      </c>
      <c r="D17" s="134" t="s">
        <v>8</v>
      </c>
      <c r="E17" s="140">
        <v>0.85029999999999994</v>
      </c>
      <c r="F17" s="141">
        <v>0.1101</v>
      </c>
      <c r="G17" s="140">
        <v>3.9600000000000003E-2</v>
      </c>
      <c r="H17" s="139">
        <v>3479</v>
      </c>
      <c r="I17" s="139">
        <v>22</v>
      </c>
    </row>
    <row r="18" spans="1:9" ht="17" customHeight="1">
      <c r="A18" s="134" t="s">
        <v>366</v>
      </c>
      <c r="B18" s="133">
        <v>2017</v>
      </c>
      <c r="C18" s="156">
        <v>17</v>
      </c>
      <c r="D18" s="134" t="s">
        <v>372</v>
      </c>
      <c r="E18" s="140">
        <v>0.76219999999999999</v>
      </c>
      <c r="F18" s="141">
        <v>0.13780000000000001</v>
      </c>
      <c r="G18" s="140">
        <v>0.1</v>
      </c>
      <c r="H18" s="139">
        <v>3295</v>
      </c>
      <c r="I18" s="139">
        <v>202</v>
      </c>
    </row>
    <row r="19" spans="1:9" ht="17" customHeight="1">
      <c r="A19" s="134" t="s">
        <v>366</v>
      </c>
      <c r="B19" s="133">
        <v>2017</v>
      </c>
      <c r="C19" s="156">
        <v>18</v>
      </c>
      <c r="D19" s="134" t="s">
        <v>10</v>
      </c>
      <c r="E19" s="140">
        <v>0.60289999999999999</v>
      </c>
      <c r="F19" s="141">
        <v>0.2087</v>
      </c>
      <c r="G19" s="140">
        <v>0.18840000000000001</v>
      </c>
      <c r="H19" s="139">
        <v>3471</v>
      </c>
      <c r="I19" s="139">
        <v>38</v>
      </c>
    </row>
    <row r="20" spans="1:9" ht="35" customHeight="1">
      <c r="A20" s="134" t="s">
        <v>366</v>
      </c>
      <c r="B20" s="133">
        <v>2017</v>
      </c>
      <c r="C20" s="156">
        <v>19</v>
      </c>
      <c r="D20" s="132" t="s">
        <v>373</v>
      </c>
      <c r="E20" s="140">
        <v>0.64710000000000001</v>
      </c>
      <c r="F20" s="141">
        <v>0.1658</v>
      </c>
      <c r="G20" s="140">
        <v>0.18709999999999999</v>
      </c>
      <c r="H20" s="139">
        <v>3457</v>
      </c>
      <c r="I20" s="139">
        <v>64</v>
      </c>
    </row>
    <row r="21" spans="1:9" ht="17" customHeight="1">
      <c r="A21" s="134" t="s">
        <v>366</v>
      </c>
      <c r="B21" s="133">
        <v>2017</v>
      </c>
      <c r="C21" s="156">
        <v>20</v>
      </c>
      <c r="D21" s="134" t="s">
        <v>374</v>
      </c>
      <c r="E21" s="140">
        <v>0.84799999999999998</v>
      </c>
      <c r="F21" s="141">
        <v>8.4500000000000006E-2</v>
      </c>
      <c r="G21" s="140">
        <v>6.7400000000000002E-2</v>
      </c>
      <c r="H21" s="139">
        <v>3521</v>
      </c>
      <c r="I21" s="139" t="s">
        <v>222</v>
      </c>
    </row>
    <row r="22" spans="1:9" ht="17" customHeight="1">
      <c r="A22" s="134" t="s">
        <v>366</v>
      </c>
      <c r="B22" s="133">
        <v>2017</v>
      </c>
      <c r="C22" s="156">
        <v>21</v>
      </c>
      <c r="D22" s="134" t="s">
        <v>12</v>
      </c>
      <c r="E22" s="140">
        <v>0.66269999999999996</v>
      </c>
      <c r="F22" s="141">
        <v>0.1852</v>
      </c>
      <c r="G22" s="140">
        <v>0.15210000000000001</v>
      </c>
      <c r="H22" s="139">
        <v>3352</v>
      </c>
      <c r="I22" s="139">
        <v>168</v>
      </c>
    </row>
    <row r="23" spans="1:9" ht="17" customHeight="1">
      <c r="A23" s="134" t="s">
        <v>366</v>
      </c>
      <c r="B23" s="133">
        <v>2017</v>
      </c>
      <c r="C23" s="156">
        <v>22</v>
      </c>
      <c r="D23" s="134" t="s">
        <v>13</v>
      </c>
      <c r="E23" s="140">
        <v>0.46750000000000003</v>
      </c>
      <c r="F23" s="141">
        <v>0.26090000000000002</v>
      </c>
      <c r="G23" s="140">
        <v>0.27160000000000001</v>
      </c>
      <c r="H23" s="139">
        <v>3141</v>
      </c>
      <c r="I23" s="139">
        <v>372</v>
      </c>
    </row>
    <row r="24" spans="1:9" ht="17" customHeight="1">
      <c r="A24" s="134" t="s">
        <v>366</v>
      </c>
      <c r="B24" s="133">
        <v>2017</v>
      </c>
      <c r="C24" s="156">
        <v>23</v>
      </c>
      <c r="D24" s="134" t="s">
        <v>14</v>
      </c>
      <c r="E24" s="140">
        <v>0.33660000000000001</v>
      </c>
      <c r="F24" s="141">
        <v>0.31659999999999999</v>
      </c>
      <c r="G24" s="140">
        <v>0.3468</v>
      </c>
      <c r="H24" s="139">
        <v>2884</v>
      </c>
      <c r="I24" s="139">
        <v>629</v>
      </c>
    </row>
    <row r="25" spans="1:9" ht="17" customHeight="1">
      <c r="A25" s="134" t="s">
        <v>366</v>
      </c>
      <c r="B25" s="133">
        <v>2017</v>
      </c>
      <c r="C25" s="156">
        <v>24</v>
      </c>
      <c r="D25" s="134" t="s">
        <v>375</v>
      </c>
      <c r="E25" s="140">
        <v>0.38030000000000003</v>
      </c>
      <c r="F25" s="141">
        <v>0.27610000000000001</v>
      </c>
      <c r="G25" s="140">
        <v>0.34350000000000003</v>
      </c>
      <c r="H25" s="139">
        <v>3161</v>
      </c>
      <c r="I25" s="139">
        <v>351</v>
      </c>
    </row>
    <row r="26" spans="1:9" ht="17" customHeight="1">
      <c r="A26" s="134" t="s">
        <v>366</v>
      </c>
      <c r="B26" s="133">
        <v>2017</v>
      </c>
      <c r="C26" s="156">
        <v>25</v>
      </c>
      <c r="D26" s="134" t="s">
        <v>16</v>
      </c>
      <c r="E26" s="140">
        <v>0.52039999999999997</v>
      </c>
      <c r="F26" s="141">
        <v>0.24279999999999999</v>
      </c>
      <c r="G26" s="140">
        <v>0.23680000000000001</v>
      </c>
      <c r="H26" s="139">
        <v>3118</v>
      </c>
      <c r="I26" s="139">
        <v>380</v>
      </c>
    </row>
    <row r="27" spans="1:9" ht="17" customHeight="1">
      <c r="A27" s="134" t="s">
        <v>366</v>
      </c>
      <c r="B27" s="133">
        <v>2017</v>
      </c>
      <c r="C27" s="156">
        <v>26</v>
      </c>
      <c r="D27" s="134" t="s">
        <v>98</v>
      </c>
      <c r="E27" s="140">
        <v>0.8236</v>
      </c>
      <c r="F27" s="141">
        <v>9.2600000000000002E-2</v>
      </c>
      <c r="G27" s="140">
        <v>8.3699999999999997E-2</v>
      </c>
      <c r="H27" s="139">
        <v>3492</v>
      </c>
      <c r="I27" s="139">
        <v>19</v>
      </c>
    </row>
    <row r="28" spans="1:9" ht="17" customHeight="1">
      <c r="A28" s="134" t="s">
        <v>366</v>
      </c>
      <c r="B28" s="133">
        <v>2017</v>
      </c>
      <c r="C28" s="156">
        <v>27</v>
      </c>
      <c r="D28" s="134" t="s">
        <v>17</v>
      </c>
      <c r="E28" s="140">
        <v>0.62729999999999997</v>
      </c>
      <c r="F28" s="141">
        <v>0.27660000000000001</v>
      </c>
      <c r="G28" s="140">
        <v>9.6000000000000002E-2</v>
      </c>
      <c r="H28" s="139">
        <v>3296</v>
      </c>
      <c r="I28" s="139">
        <v>215</v>
      </c>
    </row>
    <row r="29" spans="1:9" ht="17" customHeight="1">
      <c r="A29" s="134" t="s">
        <v>376</v>
      </c>
      <c r="B29" s="133">
        <v>2017</v>
      </c>
      <c r="C29" s="156">
        <v>28</v>
      </c>
      <c r="D29" s="134" t="s">
        <v>18</v>
      </c>
      <c r="E29" s="140">
        <v>0.9173</v>
      </c>
      <c r="F29" s="141">
        <v>6.7799999999999999E-2</v>
      </c>
      <c r="G29" s="140">
        <v>1.49E-2</v>
      </c>
      <c r="H29" s="139">
        <v>3513</v>
      </c>
      <c r="I29" s="139" t="s">
        <v>222</v>
      </c>
    </row>
    <row r="30" spans="1:9" ht="35" customHeight="1">
      <c r="A30" s="134" t="s">
        <v>366</v>
      </c>
      <c r="B30" s="133">
        <v>2017</v>
      </c>
      <c r="C30" s="156">
        <v>29</v>
      </c>
      <c r="D30" s="132" t="s">
        <v>377</v>
      </c>
      <c r="E30" s="140">
        <v>0.85699999999999998</v>
      </c>
      <c r="F30" s="141">
        <v>8.9700000000000002E-2</v>
      </c>
      <c r="G30" s="140">
        <v>5.33E-2</v>
      </c>
      <c r="H30" s="139">
        <v>3430</v>
      </c>
      <c r="I30" s="139">
        <v>59</v>
      </c>
    </row>
    <row r="31" spans="1:9" ht="17" customHeight="1">
      <c r="A31" s="134" t="s">
        <v>366</v>
      </c>
      <c r="B31" s="133">
        <v>2017</v>
      </c>
      <c r="C31" s="156">
        <v>30</v>
      </c>
      <c r="D31" s="134" t="s">
        <v>20</v>
      </c>
      <c r="E31" s="140">
        <v>0.59989999999999999</v>
      </c>
      <c r="F31" s="141">
        <v>0.20710000000000001</v>
      </c>
      <c r="G31" s="140">
        <v>0.193</v>
      </c>
      <c r="H31" s="139">
        <v>3340</v>
      </c>
      <c r="I31" s="139">
        <v>145</v>
      </c>
    </row>
    <row r="32" spans="1:9" ht="17" customHeight="1">
      <c r="A32" s="134" t="s">
        <v>366</v>
      </c>
      <c r="B32" s="133">
        <v>2017</v>
      </c>
      <c r="C32" s="156">
        <v>31</v>
      </c>
      <c r="D32" s="134" t="s">
        <v>21</v>
      </c>
      <c r="E32" s="140">
        <v>0.63800000000000001</v>
      </c>
      <c r="F32" s="141">
        <v>0.1966</v>
      </c>
      <c r="G32" s="140">
        <v>0.16539999999999999</v>
      </c>
      <c r="H32" s="139">
        <v>3384</v>
      </c>
      <c r="I32" s="139">
        <v>95</v>
      </c>
    </row>
    <row r="33" spans="1:9" ht="17" customHeight="1">
      <c r="A33" s="134" t="s">
        <v>366</v>
      </c>
      <c r="B33" s="133">
        <v>2017</v>
      </c>
      <c r="C33" s="156">
        <v>32</v>
      </c>
      <c r="D33" s="134" t="s">
        <v>22</v>
      </c>
      <c r="E33" s="140">
        <v>0.53090000000000004</v>
      </c>
      <c r="F33" s="141">
        <v>0.2492</v>
      </c>
      <c r="G33" s="140">
        <v>0.21990000000000001</v>
      </c>
      <c r="H33" s="139">
        <v>3344</v>
      </c>
      <c r="I33" s="139">
        <v>126</v>
      </c>
    </row>
    <row r="34" spans="1:9" ht="17" customHeight="1">
      <c r="A34" s="134" t="s">
        <v>366</v>
      </c>
      <c r="B34" s="133">
        <v>2017</v>
      </c>
      <c r="C34" s="156">
        <v>33</v>
      </c>
      <c r="D34" s="134" t="s">
        <v>23</v>
      </c>
      <c r="E34" s="140">
        <v>0.23619999999999999</v>
      </c>
      <c r="F34" s="141">
        <v>0.27850000000000003</v>
      </c>
      <c r="G34" s="140">
        <v>0.48530000000000001</v>
      </c>
      <c r="H34" s="139">
        <v>3161</v>
      </c>
      <c r="I34" s="139">
        <v>309</v>
      </c>
    </row>
    <row r="35" spans="1:9" ht="35" customHeight="1">
      <c r="A35" s="134" t="s">
        <v>366</v>
      </c>
      <c r="B35" s="133">
        <v>2017</v>
      </c>
      <c r="C35" s="156">
        <v>34</v>
      </c>
      <c r="D35" s="132" t="s">
        <v>378</v>
      </c>
      <c r="E35" s="140">
        <v>0.66959999999999997</v>
      </c>
      <c r="F35" s="141">
        <v>0.21279999999999999</v>
      </c>
      <c r="G35" s="140">
        <v>0.1176</v>
      </c>
      <c r="H35" s="139">
        <v>3201</v>
      </c>
      <c r="I35" s="139">
        <v>280</v>
      </c>
    </row>
    <row r="36" spans="1:9" ht="17" customHeight="1">
      <c r="A36" s="134" t="s">
        <v>366</v>
      </c>
      <c r="B36" s="133">
        <v>2017</v>
      </c>
      <c r="C36" s="156">
        <v>35</v>
      </c>
      <c r="D36" s="134" t="s">
        <v>99</v>
      </c>
      <c r="E36" s="140">
        <v>0.90529999999999999</v>
      </c>
      <c r="F36" s="141">
        <v>7.4899999999999994E-2</v>
      </c>
      <c r="G36" s="140">
        <v>1.9800000000000002E-2</v>
      </c>
      <c r="H36" s="139">
        <v>3386</v>
      </c>
      <c r="I36" s="139">
        <v>97</v>
      </c>
    </row>
    <row r="37" spans="1:9" ht="17" customHeight="1">
      <c r="A37" s="134" t="s">
        <v>366</v>
      </c>
      <c r="B37" s="133">
        <v>2017</v>
      </c>
      <c r="C37" s="156">
        <v>36</v>
      </c>
      <c r="D37" s="134" t="s">
        <v>24</v>
      </c>
      <c r="E37" s="140">
        <v>0.79020000000000001</v>
      </c>
      <c r="F37" s="141">
        <v>0.14630000000000001</v>
      </c>
      <c r="G37" s="140">
        <v>6.3600000000000004E-2</v>
      </c>
      <c r="H37" s="139">
        <v>3398</v>
      </c>
      <c r="I37" s="139">
        <v>72</v>
      </c>
    </row>
    <row r="38" spans="1:9" ht="35" customHeight="1">
      <c r="A38" s="134" t="s">
        <v>366</v>
      </c>
      <c r="B38" s="133">
        <v>2017</v>
      </c>
      <c r="C38" s="156">
        <v>37</v>
      </c>
      <c r="D38" s="132" t="s">
        <v>379</v>
      </c>
      <c r="E38" s="140">
        <v>0.60199999999999998</v>
      </c>
      <c r="F38" s="141">
        <v>0.20300000000000001</v>
      </c>
      <c r="G38" s="140">
        <v>0.19500000000000001</v>
      </c>
      <c r="H38" s="139">
        <v>3162</v>
      </c>
      <c r="I38" s="139">
        <v>312</v>
      </c>
    </row>
    <row r="39" spans="1:9" ht="53" customHeight="1">
      <c r="A39" s="134" t="s">
        <v>366</v>
      </c>
      <c r="B39" s="133">
        <v>2017</v>
      </c>
      <c r="C39" s="156">
        <v>38</v>
      </c>
      <c r="D39" s="132" t="s">
        <v>380</v>
      </c>
      <c r="E39" s="140">
        <v>0.754</v>
      </c>
      <c r="F39" s="141">
        <v>0.14580000000000001</v>
      </c>
      <c r="G39" s="140">
        <v>0.1002</v>
      </c>
      <c r="H39" s="139">
        <v>3069</v>
      </c>
      <c r="I39" s="139">
        <v>400</v>
      </c>
    </row>
    <row r="40" spans="1:9" ht="17" customHeight="1">
      <c r="A40" s="134" t="s">
        <v>366</v>
      </c>
      <c r="B40" s="133">
        <v>2017</v>
      </c>
      <c r="C40" s="156">
        <v>39</v>
      </c>
      <c r="D40" s="134" t="s">
        <v>26</v>
      </c>
      <c r="E40" s="140">
        <v>0.89090000000000003</v>
      </c>
      <c r="F40" s="141">
        <v>7.9600000000000004E-2</v>
      </c>
      <c r="G40" s="140">
        <v>2.9499999999999998E-2</v>
      </c>
      <c r="H40" s="139">
        <v>3460</v>
      </c>
      <c r="I40" s="139">
        <v>24</v>
      </c>
    </row>
    <row r="41" spans="1:9" ht="17" customHeight="1">
      <c r="A41" s="134" t="s">
        <v>366</v>
      </c>
      <c r="B41" s="133">
        <v>2017</v>
      </c>
      <c r="C41" s="156">
        <v>40</v>
      </c>
      <c r="D41" s="134" t="s">
        <v>381</v>
      </c>
      <c r="E41" s="140">
        <v>0.84989999999999999</v>
      </c>
      <c r="F41" s="141">
        <v>9.9400000000000002E-2</v>
      </c>
      <c r="G41" s="140">
        <v>5.0700000000000002E-2</v>
      </c>
      <c r="H41" s="139">
        <v>3489</v>
      </c>
      <c r="I41" s="139" t="s">
        <v>222</v>
      </c>
    </row>
    <row r="42" spans="1:9" ht="17" customHeight="1">
      <c r="A42" s="134" t="s">
        <v>366</v>
      </c>
      <c r="B42" s="133">
        <v>2017</v>
      </c>
      <c r="C42" s="156">
        <v>41</v>
      </c>
      <c r="D42" s="134" t="s">
        <v>382</v>
      </c>
      <c r="E42" s="140">
        <v>0.62119999999999997</v>
      </c>
      <c r="F42" s="141">
        <v>0.20660000000000001</v>
      </c>
      <c r="G42" s="140">
        <v>0.17219999999999999</v>
      </c>
      <c r="H42" s="139">
        <v>3201</v>
      </c>
      <c r="I42" s="139">
        <v>296</v>
      </c>
    </row>
    <row r="43" spans="1:9" ht="17" customHeight="1">
      <c r="A43" s="134" t="s">
        <v>366</v>
      </c>
      <c r="B43" s="133">
        <v>2017</v>
      </c>
      <c r="C43" s="156">
        <v>42</v>
      </c>
      <c r="D43" s="134" t="s">
        <v>100</v>
      </c>
      <c r="E43" s="140">
        <v>0.91869999999999996</v>
      </c>
      <c r="F43" s="141">
        <v>4.36E-2</v>
      </c>
      <c r="G43" s="140">
        <v>3.7699999999999997E-2</v>
      </c>
      <c r="H43" s="139">
        <v>3469</v>
      </c>
      <c r="I43" s="139">
        <v>11</v>
      </c>
    </row>
    <row r="44" spans="1:9" ht="17" customHeight="1">
      <c r="A44" s="134" t="s">
        <v>366</v>
      </c>
      <c r="B44" s="133">
        <v>2017</v>
      </c>
      <c r="C44" s="156">
        <v>43</v>
      </c>
      <c r="D44" s="134" t="s">
        <v>29</v>
      </c>
      <c r="E44" s="140">
        <v>0.77290000000000003</v>
      </c>
      <c r="F44" s="141">
        <v>0.1206</v>
      </c>
      <c r="G44" s="140">
        <v>0.1065</v>
      </c>
      <c r="H44" s="139">
        <v>3462</v>
      </c>
      <c r="I44" s="139">
        <v>18</v>
      </c>
    </row>
    <row r="45" spans="1:9" ht="17" customHeight="1">
      <c r="A45" s="134" t="s">
        <v>366</v>
      </c>
      <c r="B45" s="133">
        <v>2017</v>
      </c>
      <c r="C45" s="156">
        <v>44</v>
      </c>
      <c r="D45" s="134" t="s">
        <v>30</v>
      </c>
      <c r="E45" s="140">
        <v>0.7288</v>
      </c>
      <c r="F45" s="141">
        <v>0.1394</v>
      </c>
      <c r="G45" s="140">
        <v>0.1318</v>
      </c>
      <c r="H45" s="139">
        <v>3457</v>
      </c>
      <c r="I45" s="139">
        <v>18</v>
      </c>
    </row>
    <row r="46" spans="1:9" ht="17" customHeight="1">
      <c r="A46" s="134" t="s">
        <v>366</v>
      </c>
      <c r="B46" s="133">
        <v>2017</v>
      </c>
      <c r="C46" s="156">
        <v>45</v>
      </c>
      <c r="D46" s="134" t="s">
        <v>31</v>
      </c>
      <c r="E46" s="140">
        <v>0.7964</v>
      </c>
      <c r="F46" s="141">
        <v>0.1525</v>
      </c>
      <c r="G46" s="140">
        <v>5.11E-2</v>
      </c>
      <c r="H46" s="139">
        <v>3126</v>
      </c>
      <c r="I46" s="139">
        <v>347</v>
      </c>
    </row>
    <row r="47" spans="1:9" ht="17" customHeight="1">
      <c r="A47" s="134" t="s">
        <v>366</v>
      </c>
      <c r="B47" s="133">
        <v>2017</v>
      </c>
      <c r="C47" s="156">
        <v>46</v>
      </c>
      <c r="D47" s="134" t="s">
        <v>32</v>
      </c>
      <c r="E47" s="140">
        <v>0.72870000000000001</v>
      </c>
      <c r="F47" s="141">
        <v>0.15060000000000001</v>
      </c>
      <c r="G47" s="140">
        <v>0.1207</v>
      </c>
      <c r="H47" s="139">
        <v>3459</v>
      </c>
      <c r="I47" s="139">
        <v>14</v>
      </c>
    </row>
    <row r="48" spans="1:9" ht="17" customHeight="1">
      <c r="A48" s="134" t="s">
        <v>366</v>
      </c>
      <c r="B48" s="133">
        <v>2017</v>
      </c>
      <c r="C48" s="156">
        <v>47</v>
      </c>
      <c r="D48" s="134" t="s">
        <v>33</v>
      </c>
      <c r="E48" s="140">
        <v>0.79430000000000001</v>
      </c>
      <c r="F48" s="141">
        <v>0.1198</v>
      </c>
      <c r="G48" s="140">
        <v>8.5999999999999993E-2</v>
      </c>
      <c r="H48" s="139">
        <v>3427</v>
      </c>
      <c r="I48" s="139">
        <v>54</v>
      </c>
    </row>
    <row r="49" spans="1:9" ht="17" customHeight="1">
      <c r="A49" s="134" t="s">
        <v>366</v>
      </c>
      <c r="B49" s="133">
        <v>2017</v>
      </c>
      <c r="C49" s="156">
        <v>48</v>
      </c>
      <c r="D49" s="134" t="s">
        <v>34</v>
      </c>
      <c r="E49" s="140">
        <v>0.86599999999999999</v>
      </c>
      <c r="F49" s="141">
        <v>7.2900000000000006E-2</v>
      </c>
      <c r="G49" s="140">
        <v>6.1199999999999997E-2</v>
      </c>
      <c r="H49" s="139">
        <v>3485</v>
      </c>
      <c r="I49" s="139" t="s">
        <v>222</v>
      </c>
    </row>
    <row r="50" spans="1:9" ht="17" customHeight="1">
      <c r="A50" s="134" t="s">
        <v>366</v>
      </c>
      <c r="B50" s="133">
        <v>2017</v>
      </c>
      <c r="C50" s="156">
        <v>49</v>
      </c>
      <c r="D50" s="134" t="s">
        <v>91</v>
      </c>
      <c r="E50" s="140">
        <v>0.89249999999999996</v>
      </c>
      <c r="F50" s="141">
        <v>5.1499999999999997E-2</v>
      </c>
      <c r="G50" s="140">
        <v>5.6000000000000001E-2</v>
      </c>
      <c r="H50" s="139">
        <v>3476</v>
      </c>
      <c r="I50" s="139" t="s">
        <v>222</v>
      </c>
    </row>
    <row r="51" spans="1:9" ht="17" customHeight="1">
      <c r="A51" s="134" t="s">
        <v>366</v>
      </c>
      <c r="B51" s="133">
        <v>2017</v>
      </c>
      <c r="C51" s="156">
        <v>50</v>
      </c>
      <c r="D51" s="134" t="s">
        <v>35</v>
      </c>
      <c r="E51" s="140">
        <v>0.92169999999999996</v>
      </c>
      <c r="F51" s="141">
        <v>3.7600000000000001E-2</v>
      </c>
      <c r="G51" s="140">
        <v>4.07E-2</v>
      </c>
      <c r="H51" s="139">
        <v>3480</v>
      </c>
      <c r="I51" s="139" t="s">
        <v>222</v>
      </c>
    </row>
    <row r="52" spans="1:9" ht="17" customHeight="1">
      <c r="A52" s="134" t="s">
        <v>366</v>
      </c>
      <c r="B52" s="133">
        <v>2017</v>
      </c>
      <c r="C52" s="156">
        <v>51</v>
      </c>
      <c r="D52" s="134" t="s">
        <v>36</v>
      </c>
      <c r="E52" s="140">
        <v>0.80820000000000003</v>
      </c>
      <c r="F52" s="141">
        <v>9.8500000000000004E-2</v>
      </c>
      <c r="G52" s="140">
        <v>9.3399999999999997E-2</v>
      </c>
      <c r="H52" s="139">
        <v>3480</v>
      </c>
      <c r="I52" s="139" t="s">
        <v>222</v>
      </c>
    </row>
    <row r="53" spans="1:9" ht="17" customHeight="1">
      <c r="A53" s="134" t="s">
        <v>376</v>
      </c>
      <c r="B53" s="133">
        <v>2017</v>
      </c>
      <c r="C53" s="156">
        <v>52</v>
      </c>
      <c r="D53" s="134" t="s">
        <v>37</v>
      </c>
      <c r="E53" s="140">
        <v>0.83220000000000005</v>
      </c>
      <c r="F53" s="141">
        <v>0.1042</v>
      </c>
      <c r="G53" s="140">
        <v>6.3600000000000004E-2</v>
      </c>
      <c r="H53" s="139">
        <v>3484</v>
      </c>
      <c r="I53" s="139" t="s">
        <v>222</v>
      </c>
    </row>
    <row r="54" spans="1:9" ht="35" customHeight="1">
      <c r="A54" s="134" t="s">
        <v>366</v>
      </c>
      <c r="B54" s="133">
        <v>2017</v>
      </c>
      <c r="C54" s="156">
        <v>53</v>
      </c>
      <c r="D54" s="132" t="s">
        <v>383</v>
      </c>
      <c r="E54" s="140">
        <v>0.5726</v>
      </c>
      <c r="F54" s="141">
        <v>0.21210000000000001</v>
      </c>
      <c r="G54" s="140">
        <v>0.21529999999999999</v>
      </c>
      <c r="H54" s="139">
        <v>3384</v>
      </c>
      <c r="I54" s="139">
        <v>92</v>
      </c>
    </row>
    <row r="55" spans="1:9" ht="17" customHeight="1">
      <c r="A55" s="134" t="s">
        <v>366</v>
      </c>
      <c r="B55" s="133">
        <v>2017</v>
      </c>
      <c r="C55" s="156">
        <v>54</v>
      </c>
      <c r="D55" s="134" t="s">
        <v>39</v>
      </c>
      <c r="E55" s="140">
        <v>0.72250000000000003</v>
      </c>
      <c r="F55" s="141">
        <v>0.15609999999999999</v>
      </c>
      <c r="G55" s="140">
        <v>0.12139999999999999</v>
      </c>
      <c r="H55" s="139">
        <v>3222</v>
      </c>
      <c r="I55" s="139">
        <v>247</v>
      </c>
    </row>
    <row r="56" spans="1:9" ht="17" customHeight="1">
      <c r="A56" s="134" t="s">
        <v>366</v>
      </c>
      <c r="B56" s="133">
        <v>2017</v>
      </c>
      <c r="C56" s="156">
        <v>55</v>
      </c>
      <c r="D56" s="134" t="s">
        <v>40</v>
      </c>
      <c r="E56" s="140">
        <v>0.76690000000000003</v>
      </c>
      <c r="F56" s="141">
        <v>0.15110000000000001</v>
      </c>
      <c r="G56" s="140">
        <v>8.2000000000000003E-2</v>
      </c>
      <c r="H56" s="139">
        <v>3251</v>
      </c>
      <c r="I56" s="139">
        <v>202</v>
      </c>
    </row>
    <row r="57" spans="1:9" ht="17" customHeight="1">
      <c r="A57" s="134" t="s">
        <v>366</v>
      </c>
      <c r="B57" s="133">
        <v>2017</v>
      </c>
      <c r="C57" s="156">
        <v>56</v>
      </c>
      <c r="D57" s="134" t="s">
        <v>384</v>
      </c>
      <c r="E57" s="140">
        <v>0.70779999999999998</v>
      </c>
      <c r="F57" s="141">
        <v>0.15160000000000001</v>
      </c>
      <c r="G57" s="140">
        <v>0.1406</v>
      </c>
      <c r="H57" s="139">
        <v>3410</v>
      </c>
      <c r="I57" s="139">
        <v>44</v>
      </c>
    </row>
    <row r="58" spans="1:9" ht="35" customHeight="1">
      <c r="A58" s="134" t="s">
        <v>366</v>
      </c>
      <c r="B58" s="133">
        <v>2017</v>
      </c>
      <c r="C58" s="156">
        <v>57</v>
      </c>
      <c r="D58" s="132" t="s">
        <v>385</v>
      </c>
      <c r="E58" s="140">
        <v>0.71909999999999996</v>
      </c>
      <c r="F58" s="141">
        <v>0.17560000000000001</v>
      </c>
      <c r="G58" s="140">
        <v>0.1053</v>
      </c>
      <c r="H58" s="139">
        <v>3171</v>
      </c>
      <c r="I58" s="139">
        <v>283</v>
      </c>
    </row>
    <row r="59" spans="1:9" ht="35" customHeight="1">
      <c r="A59" s="134" t="s">
        <v>366</v>
      </c>
      <c r="B59" s="133">
        <v>2017</v>
      </c>
      <c r="C59" s="156">
        <v>58</v>
      </c>
      <c r="D59" s="132" t="s">
        <v>386</v>
      </c>
      <c r="E59" s="140">
        <v>0.67079999999999995</v>
      </c>
      <c r="F59" s="141">
        <v>0.16600000000000001</v>
      </c>
      <c r="G59" s="140">
        <v>0.16320000000000001</v>
      </c>
      <c r="H59" s="139">
        <v>3346</v>
      </c>
      <c r="I59" s="139">
        <v>118</v>
      </c>
    </row>
    <row r="60" spans="1:9" ht="17" customHeight="1">
      <c r="A60" s="134" t="s">
        <v>366</v>
      </c>
      <c r="B60" s="133">
        <v>2017</v>
      </c>
      <c r="C60" s="156">
        <v>59</v>
      </c>
      <c r="D60" s="134" t="s">
        <v>43</v>
      </c>
      <c r="E60" s="140">
        <v>0.70589999999999997</v>
      </c>
      <c r="F60" s="141">
        <v>0.15590000000000001</v>
      </c>
      <c r="G60" s="140">
        <v>0.13819999999999999</v>
      </c>
      <c r="H60" s="139">
        <v>3349</v>
      </c>
      <c r="I60" s="139">
        <v>116</v>
      </c>
    </row>
    <row r="61" spans="1:9" ht="35" customHeight="1">
      <c r="A61" s="134" t="s">
        <v>376</v>
      </c>
      <c r="B61" s="133">
        <v>2017</v>
      </c>
      <c r="C61" s="156">
        <v>60</v>
      </c>
      <c r="D61" s="132" t="s">
        <v>387</v>
      </c>
      <c r="E61" s="140">
        <v>0.74790000000000001</v>
      </c>
      <c r="F61" s="141">
        <v>0.1522</v>
      </c>
      <c r="G61" s="140">
        <v>0.1</v>
      </c>
      <c r="H61" s="139">
        <v>3290</v>
      </c>
      <c r="I61" s="139">
        <v>179</v>
      </c>
    </row>
    <row r="62" spans="1:9" ht="17" customHeight="1">
      <c r="A62" s="134" t="s">
        <v>366</v>
      </c>
      <c r="B62" s="133">
        <v>2017</v>
      </c>
      <c r="C62" s="156">
        <v>61</v>
      </c>
      <c r="D62" s="134" t="s">
        <v>101</v>
      </c>
      <c r="E62" s="140">
        <v>0.68279999999999996</v>
      </c>
      <c r="F62" s="141">
        <v>0.1867</v>
      </c>
      <c r="G62" s="140">
        <v>0.1305</v>
      </c>
      <c r="H62" s="139">
        <v>3431</v>
      </c>
      <c r="I62" s="139">
        <v>34</v>
      </c>
    </row>
    <row r="63" spans="1:9" ht="17" customHeight="1">
      <c r="A63" s="134" t="s">
        <v>366</v>
      </c>
      <c r="B63" s="133">
        <v>2017</v>
      </c>
      <c r="C63" s="156">
        <v>62</v>
      </c>
      <c r="D63" s="134" t="s">
        <v>45</v>
      </c>
      <c r="E63" s="140">
        <v>0.75629999999999997</v>
      </c>
      <c r="F63" s="141">
        <v>0.15579999999999999</v>
      </c>
      <c r="G63" s="140">
        <v>8.7800000000000003E-2</v>
      </c>
      <c r="H63" s="139">
        <v>3260</v>
      </c>
      <c r="I63" s="139">
        <v>214</v>
      </c>
    </row>
    <row r="64" spans="1:9" ht="35" customHeight="1">
      <c r="A64" s="132" t="s">
        <v>388</v>
      </c>
      <c r="B64" s="133">
        <v>2017</v>
      </c>
      <c r="C64" s="156">
        <v>63</v>
      </c>
      <c r="D64" s="134" t="s">
        <v>389</v>
      </c>
      <c r="E64" s="140">
        <v>0.65869999999999995</v>
      </c>
      <c r="F64" s="141">
        <v>0.17780000000000001</v>
      </c>
      <c r="G64" s="140">
        <v>0.16350000000000001</v>
      </c>
      <c r="H64" s="139">
        <v>3469</v>
      </c>
      <c r="I64" s="139" t="s">
        <v>222</v>
      </c>
    </row>
    <row r="65" spans="1:9" ht="35" customHeight="1">
      <c r="A65" s="132" t="s">
        <v>388</v>
      </c>
      <c r="B65" s="133">
        <v>2017</v>
      </c>
      <c r="C65" s="156">
        <v>64</v>
      </c>
      <c r="D65" s="132" t="s">
        <v>390</v>
      </c>
      <c r="E65" s="140">
        <v>0.63429999999999997</v>
      </c>
      <c r="F65" s="141">
        <v>0.19600000000000001</v>
      </c>
      <c r="G65" s="140">
        <v>0.16969999999999999</v>
      </c>
      <c r="H65" s="139">
        <v>3468</v>
      </c>
      <c r="I65" s="139" t="s">
        <v>222</v>
      </c>
    </row>
    <row r="66" spans="1:9" ht="35" customHeight="1">
      <c r="A66" s="132" t="s">
        <v>388</v>
      </c>
      <c r="B66" s="133">
        <v>2017</v>
      </c>
      <c r="C66" s="156">
        <v>65</v>
      </c>
      <c r="D66" s="134" t="s">
        <v>391</v>
      </c>
      <c r="E66" s="140">
        <v>0.63970000000000005</v>
      </c>
      <c r="F66" s="141">
        <v>0.18110000000000001</v>
      </c>
      <c r="G66" s="140">
        <v>0.1792</v>
      </c>
      <c r="H66" s="139">
        <v>3457</v>
      </c>
      <c r="I66" s="139" t="s">
        <v>222</v>
      </c>
    </row>
    <row r="67" spans="1:9" ht="35" customHeight="1">
      <c r="A67" s="132" t="s">
        <v>388</v>
      </c>
      <c r="B67" s="133">
        <v>2017</v>
      </c>
      <c r="C67" s="156">
        <v>66</v>
      </c>
      <c r="D67" s="134" t="s">
        <v>49</v>
      </c>
      <c r="E67" s="140">
        <v>0.60250000000000004</v>
      </c>
      <c r="F67" s="141">
        <v>0.2457</v>
      </c>
      <c r="G67" s="140">
        <v>0.15179999999999999</v>
      </c>
      <c r="H67" s="139">
        <v>3450</v>
      </c>
      <c r="I67" s="139" t="s">
        <v>222</v>
      </c>
    </row>
    <row r="68" spans="1:9" ht="35" customHeight="1">
      <c r="A68" s="132" t="s">
        <v>388</v>
      </c>
      <c r="B68" s="133">
        <v>2017</v>
      </c>
      <c r="C68" s="156">
        <v>67</v>
      </c>
      <c r="D68" s="134" t="s">
        <v>50</v>
      </c>
      <c r="E68" s="140">
        <v>0.38990000000000002</v>
      </c>
      <c r="F68" s="141">
        <v>0.29430000000000001</v>
      </c>
      <c r="G68" s="140">
        <v>0.31580000000000003</v>
      </c>
      <c r="H68" s="139">
        <v>3445</v>
      </c>
      <c r="I68" s="139" t="s">
        <v>222</v>
      </c>
    </row>
    <row r="69" spans="1:9" ht="35" customHeight="1">
      <c r="A69" s="132" t="s">
        <v>388</v>
      </c>
      <c r="B69" s="133">
        <v>2017</v>
      </c>
      <c r="C69" s="156">
        <v>68</v>
      </c>
      <c r="D69" s="134" t="s">
        <v>51</v>
      </c>
      <c r="E69" s="140">
        <v>0.67649999999999999</v>
      </c>
      <c r="F69" s="141">
        <v>0.20180000000000001</v>
      </c>
      <c r="G69" s="140">
        <v>0.1217</v>
      </c>
      <c r="H69" s="139">
        <v>3449</v>
      </c>
      <c r="I69" s="139" t="s">
        <v>222</v>
      </c>
    </row>
    <row r="70" spans="1:9" ht="35" customHeight="1">
      <c r="A70" s="132" t="s">
        <v>388</v>
      </c>
      <c r="B70" s="133">
        <v>2017</v>
      </c>
      <c r="C70" s="156">
        <v>69</v>
      </c>
      <c r="D70" s="134" t="s">
        <v>392</v>
      </c>
      <c r="E70" s="140">
        <v>0.81789999999999996</v>
      </c>
      <c r="F70" s="141">
        <v>0.1101</v>
      </c>
      <c r="G70" s="140">
        <v>7.1999999999999995E-2</v>
      </c>
      <c r="H70" s="139">
        <v>3456</v>
      </c>
      <c r="I70" s="139" t="s">
        <v>222</v>
      </c>
    </row>
    <row r="71" spans="1:9" ht="35" customHeight="1">
      <c r="A71" s="132" t="s">
        <v>388</v>
      </c>
      <c r="B71" s="133">
        <v>2017</v>
      </c>
      <c r="C71" s="156">
        <v>70</v>
      </c>
      <c r="D71" s="134" t="s">
        <v>53</v>
      </c>
      <c r="E71" s="140">
        <v>0.77580000000000005</v>
      </c>
      <c r="F71" s="141">
        <v>0.1148</v>
      </c>
      <c r="G71" s="140">
        <v>0.1094</v>
      </c>
      <c r="H71" s="139">
        <v>3463</v>
      </c>
      <c r="I71" s="139" t="s">
        <v>222</v>
      </c>
    </row>
    <row r="72" spans="1:9" ht="35" customHeight="1">
      <c r="A72" s="132" t="s">
        <v>388</v>
      </c>
      <c r="B72" s="133">
        <v>2017</v>
      </c>
      <c r="C72" s="156">
        <v>71</v>
      </c>
      <c r="D72" s="134" t="s">
        <v>393</v>
      </c>
      <c r="E72" s="140">
        <v>0.80289999999999995</v>
      </c>
      <c r="F72" s="141">
        <v>0.1237</v>
      </c>
      <c r="G72" s="140">
        <v>7.3400000000000007E-2</v>
      </c>
      <c r="H72" s="139">
        <v>3457</v>
      </c>
      <c r="I72" s="139" t="s">
        <v>222</v>
      </c>
    </row>
    <row r="73" spans="1:9" ht="35" customHeight="1">
      <c r="A73" s="132" t="s">
        <v>388</v>
      </c>
      <c r="B73" s="133">
        <v>2017</v>
      </c>
      <c r="C73" s="156">
        <v>79</v>
      </c>
      <c r="D73" s="134" t="s">
        <v>55</v>
      </c>
      <c r="E73" s="140">
        <v>0.91520000000000001</v>
      </c>
      <c r="F73" s="141">
        <v>5.2699999999999997E-2</v>
      </c>
      <c r="G73" s="140">
        <v>3.2099999999999997E-2</v>
      </c>
      <c r="H73" s="139">
        <v>3084</v>
      </c>
      <c r="I73" s="139">
        <v>14</v>
      </c>
    </row>
    <row r="74" spans="1:9" ht="35" customHeight="1">
      <c r="A74" s="132" t="s">
        <v>388</v>
      </c>
      <c r="B74" s="133">
        <v>2017</v>
      </c>
      <c r="C74" s="156">
        <v>80</v>
      </c>
      <c r="D74" s="132" t="s">
        <v>394</v>
      </c>
      <c r="E74" s="140">
        <v>0.96230000000000004</v>
      </c>
      <c r="F74" s="141">
        <v>2.6599999999999999E-2</v>
      </c>
      <c r="G74" s="140">
        <v>1.12E-2</v>
      </c>
      <c r="H74" s="139">
        <v>1745</v>
      </c>
      <c r="I74" s="139">
        <v>18</v>
      </c>
    </row>
    <row r="75" spans="1:9" ht="35" customHeight="1">
      <c r="A75" s="132" t="s">
        <v>388</v>
      </c>
      <c r="B75" s="133">
        <v>2017</v>
      </c>
      <c r="C75" s="156">
        <v>81</v>
      </c>
      <c r="D75" s="132" t="s">
        <v>395</v>
      </c>
      <c r="E75" s="140">
        <v>0.89049999999999996</v>
      </c>
      <c r="F75" s="141">
        <v>9.0899999999999995E-2</v>
      </c>
      <c r="G75" s="140">
        <v>1.8599999999999998E-2</v>
      </c>
      <c r="H75" s="139">
        <v>699</v>
      </c>
      <c r="I75" s="139">
        <v>43</v>
      </c>
    </row>
    <row r="76" spans="1:9" ht="35" customHeight="1">
      <c r="A76" s="132" t="s">
        <v>388</v>
      </c>
      <c r="B76" s="133">
        <v>2017</v>
      </c>
      <c r="C76" s="156">
        <v>82</v>
      </c>
      <c r="D76" s="132" t="s">
        <v>396</v>
      </c>
      <c r="E76" s="140">
        <v>0.86599999999999999</v>
      </c>
      <c r="F76" s="141">
        <v>0.1085</v>
      </c>
      <c r="G76" s="140">
        <v>2.5399999999999999E-2</v>
      </c>
      <c r="H76" s="139">
        <v>240</v>
      </c>
      <c r="I76" s="139">
        <v>52</v>
      </c>
    </row>
    <row r="77" spans="1:9" ht="35" customHeight="1">
      <c r="A77" s="132" t="s">
        <v>388</v>
      </c>
      <c r="B77" s="133">
        <v>2017</v>
      </c>
      <c r="C77" s="156">
        <v>83</v>
      </c>
      <c r="D77" s="132" t="s">
        <v>397</v>
      </c>
      <c r="E77" s="140">
        <v>0.89200000000000002</v>
      </c>
      <c r="F77" s="141">
        <v>8.8200000000000001E-2</v>
      </c>
      <c r="G77" s="140">
        <v>1.9800000000000002E-2</v>
      </c>
      <c r="H77" s="139">
        <v>305</v>
      </c>
      <c r="I77" s="139">
        <v>39</v>
      </c>
    </row>
    <row r="78" spans="1:9" ht="35" customHeight="1">
      <c r="A78" s="132" t="s">
        <v>388</v>
      </c>
      <c r="B78" s="133">
        <v>2017</v>
      </c>
      <c r="C78" s="156">
        <v>84</v>
      </c>
      <c r="D78" s="132" t="s">
        <v>398</v>
      </c>
      <c r="E78" s="140">
        <v>0.83299999999999996</v>
      </c>
      <c r="F78" s="141">
        <v>0.1202</v>
      </c>
      <c r="G78" s="140">
        <v>4.6800000000000001E-2</v>
      </c>
      <c r="H78" s="139">
        <v>86</v>
      </c>
      <c r="I78" s="139">
        <v>34</v>
      </c>
    </row>
    <row r="79" spans="1:9" ht="17" customHeight="1">
      <c r="A79" s="134" t="s">
        <v>366</v>
      </c>
      <c r="B79" s="133">
        <v>2016</v>
      </c>
      <c r="C79" s="156">
        <v>1</v>
      </c>
      <c r="D79" s="134" t="s">
        <v>367</v>
      </c>
      <c r="E79" s="140">
        <v>0.76080000000000003</v>
      </c>
      <c r="F79" s="141">
        <v>0.12189999999999999</v>
      </c>
      <c r="G79" s="140">
        <v>0.1173</v>
      </c>
      <c r="H79" s="139">
        <v>3206</v>
      </c>
      <c r="I79" s="139" t="s">
        <v>222</v>
      </c>
    </row>
    <row r="80" spans="1:9" ht="17" customHeight="1">
      <c r="A80" s="134" t="s">
        <v>366</v>
      </c>
      <c r="B80" s="133">
        <v>2016</v>
      </c>
      <c r="C80" s="156">
        <v>2</v>
      </c>
      <c r="D80" s="134" t="s">
        <v>0</v>
      </c>
      <c r="E80" s="140">
        <v>0.78810000000000002</v>
      </c>
      <c r="F80" s="141">
        <v>0.111</v>
      </c>
      <c r="G80" s="140">
        <v>0.1009</v>
      </c>
      <c r="H80" s="139">
        <v>3187</v>
      </c>
      <c r="I80" s="139" t="s">
        <v>222</v>
      </c>
    </row>
    <row r="81" spans="1:9" ht="17" customHeight="1">
      <c r="A81" s="134" t="s">
        <v>366</v>
      </c>
      <c r="B81" s="133">
        <v>2016</v>
      </c>
      <c r="C81" s="156">
        <v>3</v>
      </c>
      <c r="D81" s="134" t="s">
        <v>1</v>
      </c>
      <c r="E81" s="140">
        <v>0.64229999999999998</v>
      </c>
      <c r="F81" s="141">
        <v>0.1575</v>
      </c>
      <c r="G81" s="140">
        <v>0.20019999999999999</v>
      </c>
      <c r="H81" s="139">
        <v>3168</v>
      </c>
      <c r="I81" s="139" t="s">
        <v>222</v>
      </c>
    </row>
    <row r="82" spans="1:9" ht="17" customHeight="1">
      <c r="A82" s="134" t="s">
        <v>366</v>
      </c>
      <c r="B82" s="133">
        <v>2016</v>
      </c>
      <c r="C82" s="156">
        <v>4</v>
      </c>
      <c r="D82" s="134" t="s">
        <v>90</v>
      </c>
      <c r="E82" s="140">
        <v>0.80069999999999997</v>
      </c>
      <c r="F82" s="141">
        <v>0.1152</v>
      </c>
      <c r="G82" s="140">
        <v>8.4099999999999994E-2</v>
      </c>
      <c r="H82" s="139">
        <v>3187</v>
      </c>
      <c r="I82" s="139" t="s">
        <v>222</v>
      </c>
    </row>
    <row r="83" spans="1:9" ht="17" customHeight="1">
      <c r="A83" s="134" t="s">
        <v>366</v>
      </c>
      <c r="B83" s="133">
        <v>2016</v>
      </c>
      <c r="C83" s="156">
        <v>5</v>
      </c>
      <c r="D83" s="134" t="s">
        <v>2</v>
      </c>
      <c r="E83" s="140">
        <v>0.87170000000000003</v>
      </c>
      <c r="F83" s="141">
        <v>8.9200000000000002E-2</v>
      </c>
      <c r="G83" s="140">
        <v>3.9100000000000003E-2</v>
      </c>
      <c r="H83" s="139">
        <v>3174</v>
      </c>
      <c r="I83" s="139" t="s">
        <v>222</v>
      </c>
    </row>
    <row r="84" spans="1:9" ht="17" customHeight="1">
      <c r="A84" s="134" t="s">
        <v>366</v>
      </c>
      <c r="B84" s="133">
        <v>2016</v>
      </c>
      <c r="C84" s="156">
        <v>6</v>
      </c>
      <c r="D84" s="134" t="s">
        <v>3</v>
      </c>
      <c r="E84" s="140">
        <v>0.80510000000000004</v>
      </c>
      <c r="F84" s="141">
        <v>0.10630000000000001</v>
      </c>
      <c r="G84" s="140">
        <v>8.8599999999999998E-2</v>
      </c>
      <c r="H84" s="139">
        <v>3173</v>
      </c>
      <c r="I84" s="139" t="s">
        <v>222</v>
      </c>
    </row>
    <row r="85" spans="1:9" ht="17" customHeight="1">
      <c r="A85" s="134" t="s">
        <v>366</v>
      </c>
      <c r="B85" s="133">
        <v>2016</v>
      </c>
      <c r="C85" s="156">
        <v>7</v>
      </c>
      <c r="D85" s="134" t="s">
        <v>95</v>
      </c>
      <c r="E85" s="140">
        <v>0.97540000000000004</v>
      </c>
      <c r="F85" s="141">
        <v>1.6199999999999999E-2</v>
      </c>
      <c r="G85" s="140">
        <v>8.3999999999999995E-3</v>
      </c>
      <c r="H85" s="139">
        <v>3186</v>
      </c>
      <c r="I85" s="139" t="s">
        <v>222</v>
      </c>
    </row>
    <row r="86" spans="1:9" ht="17" customHeight="1">
      <c r="A86" s="134" t="s">
        <v>366</v>
      </c>
      <c r="B86" s="133">
        <v>2016</v>
      </c>
      <c r="C86" s="156">
        <v>8</v>
      </c>
      <c r="D86" s="134" t="s">
        <v>4</v>
      </c>
      <c r="E86" s="140">
        <v>0.90839999999999999</v>
      </c>
      <c r="F86" s="141">
        <v>7.7700000000000005E-2</v>
      </c>
      <c r="G86" s="140">
        <v>1.3899999999999999E-2</v>
      </c>
      <c r="H86" s="139">
        <v>3189</v>
      </c>
      <c r="I86" s="139" t="s">
        <v>222</v>
      </c>
    </row>
    <row r="87" spans="1:9" ht="17" customHeight="1">
      <c r="A87" s="134" t="s">
        <v>366</v>
      </c>
      <c r="B87" s="133">
        <v>2016</v>
      </c>
      <c r="C87" s="156">
        <v>9</v>
      </c>
      <c r="D87" s="134" t="s">
        <v>368</v>
      </c>
      <c r="E87" s="140">
        <v>0.60340000000000005</v>
      </c>
      <c r="F87" s="141">
        <v>0.1643</v>
      </c>
      <c r="G87" s="140">
        <v>0.23230000000000001</v>
      </c>
      <c r="H87" s="139">
        <v>3195</v>
      </c>
      <c r="I87" s="139">
        <v>5</v>
      </c>
    </row>
    <row r="88" spans="1:9" ht="17" customHeight="1">
      <c r="A88" s="134" t="s">
        <v>366</v>
      </c>
      <c r="B88" s="133">
        <v>2016</v>
      </c>
      <c r="C88" s="156">
        <v>10</v>
      </c>
      <c r="D88" s="134" t="s">
        <v>230</v>
      </c>
      <c r="E88" s="140">
        <v>0.71079999999999999</v>
      </c>
      <c r="F88" s="141">
        <v>0.1318</v>
      </c>
      <c r="G88" s="140">
        <v>0.15740000000000001</v>
      </c>
      <c r="H88" s="139">
        <v>3180</v>
      </c>
      <c r="I88" s="139">
        <v>3</v>
      </c>
    </row>
    <row r="89" spans="1:9" ht="17" customHeight="1">
      <c r="A89" s="134" t="s">
        <v>366</v>
      </c>
      <c r="B89" s="133">
        <v>2016</v>
      </c>
      <c r="C89" s="156">
        <v>11</v>
      </c>
      <c r="D89" s="134" t="s">
        <v>369</v>
      </c>
      <c r="E89" s="140">
        <v>0.627</v>
      </c>
      <c r="F89" s="141">
        <v>0.15559999999999999</v>
      </c>
      <c r="G89" s="140">
        <v>0.21740000000000001</v>
      </c>
      <c r="H89" s="139">
        <v>3130</v>
      </c>
      <c r="I89" s="139">
        <v>5</v>
      </c>
    </row>
    <row r="90" spans="1:9" ht="17" customHeight="1">
      <c r="A90" s="134" t="s">
        <v>366</v>
      </c>
      <c r="B90" s="133">
        <v>2016</v>
      </c>
      <c r="C90" s="156">
        <v>12</v>
      </c>
      <c r="D90" s="134" t="s">
        <v>370</v>
      </c>
      <c r="E90" s="140">
        <v>0.87360000000000004</v>
      </c>
      <c r="F90" s="141">
        <v>8.2000000000000003E-2</v>
      </c>
      <c r="G90" s="140">
        <v>4.4400000000000002E-2</v>
      </c>
      <c r="H90" s="139">
        <v>3170</v>
      </c>
      <c r="I90" s="139">
        <v>6</v>
      </c>
    </row>
    <row r="91" spans="1:9" ht="17" customHeight="1">
      <c r="A91" s="134" t="s">
        <v>366</v>
      </c>
      <c r="B91" s="133">
        <v>2016</v>
      </c>
      <c r="C91" s="156">
        <v>13</v>
      </c>
      <c r="D91" s="134" t="s">
        <v>7</v>
      </c>
      <c r="E91" s="140">
        <v>0.90129999999999999</v>
      </c>
      <c r="F91" s="141">
        <v>6.4299999999999996E-2</v>
      </c>
      <c r="G91" s="140">
        <v>3.44E-2</v>
      </c>
      <c r="H91" s="139">
        <v>3167</v>
      </c>
      <c r="I91" s="139">
        <v>6</v>
      </c>
    </row>
    <row r="92" spans="1:9" ht="35" customHeight="1">
      <c r="A92" s="134" t="s">
        <v>366</v>
      </c>
      <c r="B92" s="133">
        <v>2016</v>
      </c>
      <c r="C92" s="156">
        <v>14</v>
      </c>
      <c r="D92" s="132" t="s">
        <v>371</v>
      </c>
      <c r="E92" s="140">
        <v>0.83899999999999997</v>
      </c>
      <c r="F92" s="141">
        <v>8.9300000000000004E-2</v>
      </c>
      <c r="G92" s="140">
        <v>7.17E-2</v>
      </c>
      <c r="H92" s="139">
        <v>3180</v>
      </c>
      <c r="I92" s="139">
        <v>6</v>
      </c>
    </row>
    <row r="93" spans="1:9" ht="17" customHeight="1">
      <c r="A93" s="134" t="s">
        <v>366</v>
      </c>
      <c r="B93" s="133">
        <v>2016</v>
      </c>
      <c r="C93" s="156">
        <v>15</v>
      </c>
      <c r="D93" s="134" t="s">
        <v>97</v>
      </c>
      <c r="E93" s="140">
        <v>0.69399999999999995</v>
      </c>
      <c r="F93" s="141">
        <v>0.15290000000000001</v>
      </c>
      <c r="G93" s="140">
        <v>0.153</v>
      </c>
      <c r="H93" s="139">
        <v>3151</v>
      </c>
      <c r="I93" s="139">
        <v>49</v>
      </c>
    </row>
    <row r="94" spans="1:9" ht="17" customHeight="1">
      <c r="A94" s="134" t="s">
        <v>366</v>
      </c>
      <c r="B94" s="133">
        <v>2016</v>
      </c>
      <c r="C94" s="156">
        <v>16</v>
      </c>
      <c r="D94" s="134" t="s">
        <v>8</v>
      </c>
      <c r="E94" s="140">
        <v>0.81630000000000003</v>
      </c>
      <c r="F94" s="141">
        <v>0.12870000000000001</v>
      </c>
      <c r="G94" s="140">
        <v>5.5E-2</v>
      </c>
      <c r="H94" s="139">
        <v>3157</v>
      </c>
      <c r="I94" s="139">
        <v>21</v>
      </c>
    </row>
    <row r="95" spans="1:9" ht="17" customHeight="1">
      <c r="A95" s="134" t="s">
        <v>366</v>
      </c>
      <c r="B95" s="133">
        <v>2016</v>
      </c>
      <c r="C95" s="156">
        <v>17</v>
      </c>
      <c r="D95" s="134" t="s">
        <v>372</v>
      </c>
      <c r="E95" s="140">
        <v>0.70740000000000003</v>
      </c>
      <c r="F95" s="141">
        <v>0.1515</v>
      </c>
      <c r="G95" s="140">
        <v>0.1411</v>
      </c>
      <c r="H95" s="139">
        <v>2971</v>
      </c>
      <c r="I95" s="139">
        <v>221</v>
      </c>
    </row>
    <row r="96" spans="1:9" ht="17" customHeight="1">
      <c r="A96" s="134" t="s">
        <v>366</v>
      </c>
      <c r="B96" s="133">
        <v>2016</v>
      </c>
      <c r="C96" s="156">
        <v>18</v>
      </c>
      <c r="D96" s="134" t="s">
        <v>10</v>
      </c>
      <c r="E96" s="140">
        <v>0.58130000000000004</v>
      </c>
      <c r="F96" s="141">
        <v>0.21879999999999999</v>
      </c>
      <c r="G96" s="140">
        <v>0.19989999999999999</v>
      </c>
      <c r="H96" s="139">
        <v>3148</v>
      </c>
      <c r="I96" s="139">
        <v>45</v>
      </c>
    </row>
    <row r="97" spans="1:9" ht="35" customHeight="1">
      <c r="A97" s="134" t="s">
        <v>366</v>
      </c>
      <c r="B97" s="133">
        <v>2016</v>
      </c>
      <c r="C97" s="156">
        <v>19</v>
      </c>
      <c r="D97" s="132" t="s">
        <v>373</v>
      </c>
      <c r="E97" s="140">
        <v>0.55510000000000004</v>
      </c>
      <c r="F97" s="141">
        <v>0.19389999999999999</v>
      </c>
      <c r="G97" s="140">
        <v>0.25109999999999999</v>
      </c>
      <c r="H97" s="139">
        <v>3115</v>
      </c>
      <c r="I97" s="139">
        <v>91</v>
      </c>
    </row>
    <row r="98" spans="1:9" ht="17" customHeight="1">
      <c r="A98" s="134" t="s">
        <v>366</v>
      </c>
      <c r="B98" s="133">
        <v>2016</v>
      </c>
      <c r="C98" s="156">
        <v>20</v>
      </c>
      <c r="D98" s="134" t="s">
        <v>374</v>
      </c>
      <c r="E98" s="140">
        <v>0.80159999999999998</v>
      </c>
      <c r="F98" s="141">
        <v>0.1111</v>
      </c>
      <c r="G98" s="140">
        <v>8.72E-2</v>
      </c>
      <c r="H98" s="139">
        <v>3203</v>
      </c>
      <c r="I98" s="139" t="s">
        <v>222</v>
      </c>
    </row>
    <row r="99" spans="1:9" ht="17" customHeight="1">
      <c r="A99" s="134" t="s">
        <v>366</v>
      </c>
      <c r="B99" s="133">
        <v>2016</v>
      </c>
      <c r="C99" s="156">
        <v>21</v>
      </c>
      <c r="D99" s="134" t="s">
        <v>12</v>
      </c>
      <c r="E99" s="140">
        <v>0.68910000000000005</v>
      </c>
      <c r="F99" s="141">
        <v>0.1749</v>
      </c>
      <c r="G99" s="140">
        <v>0.13600000000000001</v>
      </c>
      <c r="H99" s="139">
        <v>3064</v>
      </c>
      <c r="I99" s="139">
        <v>139</v>
      </c>
    </row>
    <row r="100" spans="1:9" ht="17" customHeight="1">
      <c r="A100" s="134" t="s">
        <v>366</v>
      </c>
      <c r="B100" s="133">
        <v>2016</v>
      </c>
      <c r="C100" s="156">
        <v>22</v>
      </c>
      <c r="D100" s="134" t="s">
        <v>13</v>
      </c>
      <c r="E100" s="140">
        <v>0.4239</v>
      </c>
      <c r="F100" s="141">
        <v>0.24260000000000001</v>
      </c>
      <c r="G100" s="140">
        <v>0.33339999999999997</v>
      </c>
      <c r="H100" s="139">
        <v>2866</v>
      </c>
      <c r="I100" s="139">
        <v>326</v>
      </c>
    </row>
    <row r="101" spans="1:9" ht="17" customHeight="1">
      <c r="A101" s="134" t="s">
        <v>366</v>
      </c>
      <c r="B101" s="133">
        <v>2016</v>
      </c>
      <c r="C101" s="156">
        <v>23</v>
      </c>
      <c r="D101" s="134" t="s">
        <v>14</v>
      </c>
      <c r="E101" s="140">
        <v>0.29980000000000001</v>
      </c>
      <c r="F101" s="141">
        <v>0.30840000000000001</v>
      </c>
      <c r="G101" s="140">
        <v>0.39179999999999998</v>
      </c>
      <c r="H101" s="139">
        <v>2601</v>
      </c>
      <c r="I101" s="139">
        <v>589</v>
      </c>
    </row>
    <row r="102" spans="1:9" ht="17" customHeight="1">
      <c r="A102" s="134" t="s">
        <v>366</v>
      </c>
      <c r="B102" s="133">
        <v>2016</v>
      </c>
      <c r="C102" s="156">
        <v>24</v>
      </c>
      <c r="D102" s="134" t="s">
        <v>375</v>
      </c>
      <c r="E102" s="140">
        <v>0.33760000000000001</v>
      </c>
      <c r="F102" s="141">
        <v>0.25950000000000001</v>
      </c>
      <c r="G102" s="140">
        <v>0.40289999999999998</v>
      </c>
      <c r="H102" s="139">
        <v>2836</v>
      </c>
      <c r="I102" s="139">
        <v>354</v>
      </c>
    </row>
    <row r="103" spans="1:9" ht="17" customHeight="1">
      <c r="A103" s="134" t="s">
        <v>366</v>
      </c>
      <c r="B103" s="133">
        <v>2016</v>
      </c>
      <c r="C103" s="156">
        <v>25</v>
      </c>
      <c r="D103" s="134" t="s">
        <v>16</v>
      </c>
      <c r="E103" s="140">
        <v>0.47510000000000002</v>
      </c>
      <c r="F103" s="141">
        <v>0.2283</v>
      </c>
      <c r="G103" s="140">
        <v>0.29659999999999997</v>
      </c>
      <c r="H103" s="139">
        <v>2819</v>
      </c>
      <c r="I103" s="139">
        <v>361</v>
      </c>
    </row>
    <row r="104" spans="1:9" ht="17" customHeight="1">
      <c r="A104" s="134" t="s">
        <v>366</v>
      </c>
      <c r="B104" s="133">
        <v>2016</v>
      </c>
      <c r="C104" s="156">
        <v>26</v>
      </c>
      <c r="D104" s="134" t="s">
        <v>98</v>
      </c>
      <c r="E104" s="140">
        <v>0.78639999999999999</v>
      </c>
      <c r="F104" s="141">
        <v>0.11219999999999999</v>
      </c>
      <c r="G104" s="140">
        <v>0.1014</v>
      </c>
      <c r="H104" s="139">
        <v>3173</v>
      </c>
      <c r="I104" s="139">
        <v>16</v>
      </c>
    </row>
    <row r="105" spans="1:9" ht="17" customHeight="1">
      <c r="A105" s="134" t="s">
        <v>366</v>
      </c>
      <c r="B105" s="133">
        <v>2016</v>
      </c>
      <c r="C105" s="156">
        <v>27</v>
      </c>
      <c r="D105" s="134" t="s">
        <v>17</v>
      </c>
      <c r="E105" s="140">
        <v>0.62270000000000003</v>
      </c>
      <c r="F105" s="141">
        <v>0.26490000000000002</v>
      </c>
      <c r="G105" s="140">
        <v>0.1124</v>
      </c>
      <c r="H105" s="139">
        <v>2964</v>
      </c>
      <c r="I105" s="139">
        <v>226</v>
      </c>
    </row>
    <row r="106" spans="1:9" ht="17" customHeight="1">
      <c r="A106" s="134" t="s">
        <v>376</v>
      </c>
      <c r="B106" s="133">
        <v>2016</v>
      </c>
      <c r="C106" s="156">
        <v>28</v>
      </c>
      <c r="D106" s="134" t="s">
        <v>18</v>
      </c>
      <c r="E106" s="140">
        <v>0.89590000000000003</v>
      </c>
      <c r="F106" s="141">
        <v>8.48E-2</v>
      </c>
      <c r="G106" s="140">
        <v>1.9300000000000001E-2</v>
      </c>
      <c r="H106" s="139">
        <v>3194</v>
      </c>
      <c r="I106" s="139" t="s">
        <v>222</v>
      </c>
    </row>
    <row r="107" spans="1:9" ht="35" customHeight="1">
      <c r="A107" s="134" t="s">
        <v>366</v>
      </c>
      <c r="B107" s="133">
        <v>2016</v>
      </c>
      <c r="C107" s="156">
        <v>29</v>
      </c>
      <c r="D107" s="132" t="s">
        <v>377</v>
      </c>
      <c r="E107" s="140">
        <v>0.82389999999999997</v>
      </c>
      <c r="F107" s="141">
        <v>0.1043</v>
      </c>
      <c r="G107" s="140">
        <v>7.17E-2</v>
      </c>
      <c r="H107" s="139">
        <v>3103</v>
      </c>
      <c r="I107" s="139">
        <v>70</v>
      </c>
    </row>
    <row r="108" spans="1:9" ht="17" customHeight="1">
      <c r="A108" s="134" t="s">
        <v>366</v>
      </c>
      <c r="B108" s="133">
        <v>2016</v>
      </c>
      <c r="C108" s="156">
        <v>30</v>
      </c>
      <c r="D108" s="134" t="s">
        <v>20</v>
      </c>
      <c r="E108" s="140">
        <v>0.51100000000000001</v>
      </c>
      <c r="F108" s="141">
        <v>0.23810000000000001</v>
      </c>
      <c r="G108" s="140">
        <v>0.25090000000000001</v>
      </c>
      <c r="H108" s="139">
        <v>3030</v>
      </c>
      <c r="I108" s="139">
        <v>136</v>
      </c>
    </row>
    <row r="109" spans="1:9" ht="17" customHeight="1">
      <c r="A109" s="134" t="s">
        <v>366</v>
      </c>
      <c r="B109" s="133">
        <v>2016</v>
      </c>
      <c r="C109" s="156">
        <v>31</v>
      </c>
      <c r="D109" s="134" t="s">
        <v>21</v>
      </c>
      <c r="E109" s="140">
        <v>0.5857</v>
      </c>
      <c r="F109" s="141">
        <v>0.2034</v>
      </c>
      <c r="G109" s="140">
        <v>0.2109</v>
      </c>
      <c r="H109" s="139">
        <v>3055</v>
      </c>
      <c r="I109" s="139">
        <v>104</v>
      </c>
    </row>
    <row r="110" spans="1:9" ht="17" customHeight="1">
      <c r="A110" s="134" t="s">
        <v>366</v>
      </c>
      <c r="B110" s="133">
        <v>2016</v>
      </c>
      <c r="C110" s="156">
        <v>32</v>
      </c>
      <c r="D110" s="134" t="s">
        <v>22</v>
      </c>
      <c r="E110" s="140">
        <v>0.48630000000000001</v>
      </c>
      <c r="F110" s="141">
        <v>0.2487</v>
      </c>
      <c r="G110" s="140">
        <v>0.26500000000000001</v>
      </c>
      <c r="H110" s="139">
        <v>3015</v>
      </c>
      <c r="I110" s="139">
        <v>141</v>
      </c>
    </row>
    <row r="111" spans="1:9" ht="17" customHeight="1">
      <c r="A111" s="134" t="s">
        <v>366</v>
      </c>
      <c r="B111" s="133">
        <v>2016</v>
      </c>
      <c r="C111" s="156">
        <v>33</v>
      </c>
      <c r="D111" s="134" t="s">
        <v>23</v>
      </c>
      <c r="E111" s="140">
        <v>0.22009999999999999</v>
      </c>
      <c r="F111" s="141">
        <v>0.23350000000000001</v>
      </c>
      <c r="G111" s="140">
        <v>0.54649999999999999</v>
      </c>
      <c r="H111" s="139">
        <v>2846</v>
      </c>
      <c r="I111" s="139">
        <v>303</v>
      </c>
    </row>
    <row r="112" spans="1:9" ht="35" customHeight="1">
      <c r="A112" s="134" t="s">
        <v>366</v>
      </c>
      <c r="B112" s="133">
        <v>2016</v>
      </c>
      <c r="C112" s="156">
        <v>34</v>
      </c>
      <c r="D112" s="132" t="s">
        <v>378</v>
      </c>
      <c r="E112" s="140">
        <v>0.64670000000000005</v>
      </c>
      <c r="F112" s="141">
        <v>0.20949999999999999</v>
      </c>
      <c r="G112" s="140">
        <v>0.14380000000000001</v>
      </c>
      <c r="H112" s="139">
        <v>2874</v>
      </c>
      <c r="I112" s="139">
        <v>287</v>
      </c>
    </row>
    <row r="113" spans="1:9" ht="17" customHeight="1">
      <c r="A113" s="134" t="s">
        <v>366</v>
      </c>
      <c r="B113" s="133">
        <v>2016</v>
      </c>
      <c r="C113" s="156">
        <v>35</v>
      </c>
      <c r="D113" s="134" t="s">
        <v>99</v>
      </c>
      <c r="E113" s="140">
        <v>0.89329999999999998</v>
      </c>
      <c r="F113" s="141">
        <v>8.2500000000000004E-2</v>
      </c>
      <c r="G113" s="140">
        <v>2.4199999999999999E-2</v>
      </c>
      <c r="H113" s="139">
        <v>3060</v>
      </c>
      <c r="I113" s="139">
        <v>109</v>
      </c>
    </row>
    <row r="114" spans="1:9" ht="17" customHeight="1">
      <c r="A114" s="134" t="s">
        <v>366</v>
      </c>
      <c r="B114" s="133">
        <v>2016</v>
      </c>
      <c r="C114" s="156">
        <v>36</v>
      </c>
      <c r="D114" s="134" t="s">
        <v>24</v>
      </c>
      <c r="E114" s="140">
        <v>0.8196</v>
      </c>
      <c r="F114" s="141">
        <v>0.12709999999999999</v>
      </c>
      <c r="G114" s="140">
        <v>5.33E-2</v>
      </c>
      <c r="H114" s="139">
        <v>3084</v>
      </c>
      <c r="I114" s="139">
        <v>77</v>
      </c>
    </row>
    <row r="115" spans="1:9" ht="35" customHeight="1">
      <c r="A115" s="134" t="s">
        <v>366</v>
      </c>
      <c r="B115" s="133">
        <v>2016</v>
      </c>
      <c r="C115" s="156">
        <v>37</v>
      </c>
      <c r="D115" s="132" t="s">
        <v>379</v>
      </c>
      <c r="E115" s="140">
        <v>0.56920000000000004</v>
      </c>
      <c r="F115" s="141">
        <v>0.19800000000000001</v>
      </c>
      <c r="G115" s="140">
        <v>0.23269999999999999</v>
      </c>
      <c r="H115" s="139">
        <v>2847</v>
      </c>
      <c r="I115" s="139">
        <v>307</v>
      </c>
    </row>
    <row r="116" spans="1:9" ht="53" customHeight="1">
      <c r="A116" s="134" t="s">
        <v>366</v>
      </c>
      <c r="B116" s="133">
        <v>2016</v>
      </c>
      <c r="C116" s="156">
        <v>38</v>
      </c>
      <c r="D116" s="132" t="s">
        <v>380</v>
      </c>
      <c r="E116" s="140">
        <v>0.70699999999999996</v>
      </c>
      <c r="F116" s="141">
        <v>0.16569999999999999</v>
      </c>
      <c r="G116" s="140">
        <v>0.1273</v>
      </c>
      <c r="H116" s="139">
        <v>2738</v>
      </c>
      <c r="I116" s="139">
        <v>405</v>
      </c>
    </row>
    <row r="117" spans="1:9" ht="17" customHeight="1">
      <c r="A117" s="134" t="s">
        <v>366</v>
      </c>
      <c r="B117" s="133">
        <v>2016</v>
      </c>
      <c r="C117" s="156">
        <v>39</v>
      </c>
      <c r="D117" s="134" t="s">
        <v>26</v>
      </c>
      <c r="E117" s="140">
        <v>0.83799999999999997</v>
      </c>
      <c r="F117" s="141">
        <v>0.11210000000000001</v>
      </c>
      <c r="G117" s="140">
        <v>4.99E-2</v>
      </c>
      <c r="H117" s="139">
        <v>3098</v>
      </c>
      <c r="I117" s="139">
        <v>61</v>
      </c>
    </row>
    <row r="118" spans="1:9" ht="17" customHeight="1">
      <c r="A118" s="134" t="s">
        <v>366</v>
      </c>
      <c r="B118" s="133">
        <v>2016</v>
      </c>
      <c r="C118" s="156">
        <v>40</v>
      </c>
      <c r="D118" s="134" t="s">
        <v>381</v>
      </c>
      <c r="E118" s="140">
        <v>0.80720000000000003</v>
      </c>
      <c r="F118" s="141">
        <v>0.12590000000000001</v>
      </c>
      <c r="G118" s="140">
        <v>6.6900000000000001E-2</v>
      </c>
      <c r="H118" s="139">
        <v>3169</v>
      </c>
      <c r="I118" s="139" t="s">
        <v>222</v>
      </c>
    </row>
    <row r="119" spans="1:9" ht="17" customHeight="1">
      <c r="A119" s="134" t="s">
        <v>366</v>
      </c>
      <c r="B119" s="133">
        <v>2016</v>
      </c>
      <c r="C119" s="156">
        <v>41</v>
      </c>
      <c r="D119" s="134" t="s">
        <v>382</v>
      </c>
      <c r="E119" s="140">
        <v>0.54900000000000004</v>
      </c>
      <c r="F119" s="141">
        <v>0.23599999999999999</v>
      </c>
      <c r="G119" s="140">
        <v>0.215</v>
      </c>
      <c r="H119" s="139">
        <v>2862</v>
      </c>
      <c r="I119" s="139">
        <v>313</v>
      </c>
    </row>
    <row r="120" spans="1:9" ht="17" customHeight="1">
      <c r="A120" s="134" t="s">
        <v>366</v>
      </c>
      <c r="B120" s="133">
        <v>2016</v>
      </c>
      <c r="C120" s="156">
        <v>42</v>
      </c>
      <c r="D120" s="134" t="s">
        <v>100</v>
      </c>
      <c r="E120" s="140">
        <v>0.87970000000000004</v>
      </c>
      <c r="F120" s="141">
        <v>5.9299999999999999E-2</v>
      </c>
      <c r="G120" s="140">
        <v>6.0999999999999999E-2</v>
      </c>
      <c r="H120" s="139">
        <v>3168</v>
      </c>
      <c r="I120" s="139">
        <v>8</v>
      </c>
    </row>
    <row r="121" spans="1:9" ht="17" customHeight="1">
      <c r="A121" s="134" t="s">
        <v>366</v>
      </c>
      <c r="B121" s="133">
        <v>2016</v>
      </c>
      <c r="C121" s="156">
        <v>43</v>
      </c>
      <c r="D121" s="134" t="s">
        <v>29</v>
      </c>
      <c r="E121" s="140">
        <v>0.7298</v>
      </c>
      <c r="F121" s="141">
        <v>0.14699999999999999</v>
      </c>
      <c r="G121" s="140">
        <v>0.1232</v>
      </c>
      <c r="H121" s="139">
        <v>3146</v>
      </c>
      <c r="I121" s="139">
        <v>20</v>
      </c>
    </row>
    <row r="122" spans="1:9" ht="17" customHeight="1">
      <c r="A122" s="134" t="s">
        <v>366</v>
      </c>
      <c r="B122" s="133">
        <v>2016</v>
      </c>
      <c r="C122" s="156">
        <v>44</v>
      </c>
      <c r="D122" s="134" t="s">
        <v>30</v>
      </c>
      <c r="E122" s="140">
        <v>0.66469999999999996</v>
      </c>
      <c r="F122" s="141">
        <v>0.1759</v>
      </c>
      <c r="G122" s="140">
        <v>0.15939999999999999</v>
      </c>
      <c r="H122" s="139">
        <v>3126</v>
      </c>
      <c r="I122" s="139">
        <v>35</v>
      </c>
    </row>
    <row r="123" spans="1:9" ht="17" customHeight="1">
      <c r="A123" s="134" t="s">
        <v>366</v>
      </c>
      <c r="B123" s="133">
        <v>2016</v>
      </c>
      <c r="C123" s="156">
        <v>45</v>
      </c>
      <c r="D123" s="134" t="s">
        <v>31</v>
      </c>
      <c r="E123" s="140">
        <v>0.75949999999999995</v>
      </c>
      <c r="F123" s="141">
        <v>0.1661</v>
      </c>
      <c r="G123" s="140">
        <v>7.4499999999999997E-2</v>
      </c>
      <c r="H123" s="139">
        <v>2794</v>
      </c>
      <c r="I123" s="139">
        <v>371</v>
      </c>
    </row>
    <row r="124" spans="1:9" ht="17" customHeight="1">
      <c r="A124" s="134" t="s">
        <v>366</v>
      </c>
      <c r="B124" s="133">
        <v>2016</v>
      </c>
      <c r="C124" s="156">
        <v>46</v>
      </c>
      <c r="D124" s="134" t="s">
        <v>32</v>
      </c>
      <c r="E124" s="140">
        <v>0.67459999999999998</v>
      </c>
      <c r="F124" s="141">
        <v>0.1726</v>
      </c>
      <c r="G124" s="140">
        <v>0.15279999999999999</v>
      </c>
      <c r="H124" s="139">
        <v>3138</v>
      </c>
      <c r="I124" s="139">
        <v>20</v>
      </c>
    </row>
    <row r="125" spans="1:9" ht="17" customHeight="1">
      <c r="A125" s="134" t="s">
        <v>366</v>
      </c>
      <c r="B125" s="133">
        <v>2016</v>
      </c>
      <c r="C125" s="156">
        <v>47</v>
      </c>
      <c r="D125" s="134" t="s">
        <v>33</v>
      </c>
      <c r="E125" s="140">
        <v>0.75939999999999996</v>
      </c>
      <c r="F125" s="141">
        <v>0.1338</v>
      </c>
      <c r="G125" s="140">
        <v>0.10680000000000001</v>
      </c>
      <c r="H125" s="139">
        <v>3106</v>
      </c>
      <c r="I125" s="139">
        <v>58</v>
      </c>
    </row>
    <row r="126" spans="1:9" ht="17" customHeight="1">
      <c r="A126" s="134" t="s">
        <v>366</v>
      </c>
      <c r="B126" s="133">
        <v>2016</v>
      </c>
      <c r="C126" s="156">
        <v>48</v>
      </c>
      <c r="D126" s="134" t="s">
        <v>34</v>
      </c>
      <c r="E126" s="140">
        <v>0.8357</v>
      </c>
      <c r="F126" s="141">
        <v>8.1500000000000003E-2</v>
      </c>
      <c r="G126" s="140">
        <v>8.2799999999999999E-2</v>
      </c>
      <c r="H126" s="139">
        <v>3174</v>
      </c>
      <c r="I126" s="139" t="s">
        <v>222</v>
      </c>
    </row>
    <row r="127" spans="1:9" ht="17" customHeight="1">
      <c r="A127" s="134" t="s">
        <v>366</v>
      </c>
      <c r="B127" s="133">
        <v>2016</v>
      </c>
      <c r="C127" s="156">
        <v>49</v>
      </c>
      <c r="D127" s="134" t="s">
        <v>91</v>
      </c>
      <c r="E127" s="140">
        <v>0.86380000000000001</v>
      </c>
      <c r="F127" s="141">
        <v>6.9800000000000001E-2</v>
      </c>
      <c r="G127" s="140">
        <v>6.6400000000000001E-2</v>
      </c>
      <c r="H127" s="139">
        <v>3168</v>
      </c>
      <c r="I127" s="139" t="s">
        <v>222</v>
      </c>
    </row>
    <row r="128" spans="1:9" ht="17" customHeight="1">
      <c r="A128" s="134" t="s">
        <v>366</v>
      </c>
      <c r="B128" s="133">
        <v>2016</v>
      </c>
      <c r="C128" s="156">
        <v>50</v>
      </c>
      <c r="D128" s="134" t="s">
        <v>35</v>
      </c>
      <c r="E128" s="140">
        <v>0.87629999999999997</v>
      </c>
      <c r="F128" s="141">
        <v>5.9200000000000003E-2</v>
      </c>
      <c r="G128" s="140">
        <v>6.4500000000000002E-2</v>
      </c>
      <c r="H128" s="139">
        <v>3162</v>
      </c>
      <c r="I128" s="139" t="s">
        <v>222</v>
      </c>
    </row>
    <row r="129" spans="1:9" ht="17" customHeight="1">
      <c r="A129" s="134" t="s">
        <v>366</v>
      </c>
      <c r="B129" s="133">
        <v>2016</v>
      </c>
      <c r="C129" s="156">
        <v>51</v>
      </c>
      <c r="D129" s="134" t="s">
        <v>36</v>
      </c>
      <c r="E129" s="140">
        <v>0.76780000000000004</v>
      </c>
      <c r="F129" s="141">
        <v>0.1183</v>
      </c>
      <c r="G129" s="140">
        <v>0.1139</v>
      </c>
      <c r="H129" s="139">
        <v>3164</v>
      </c>
      <c r="I129" s="139" t="s">
        <v>222</v>
      </c>
    </row>
    <row r="130" spans="1:9" ht="17" customHeight="1">
      <c r="A130" s="134" t="s">
        <v>376</v>
      </c>
      <c r="B130" s="133">
        <v>2016</v>
      </c>
      <c r="C130" s="156">
        <v>52</v>
      </c>
      <c r="D130" s="134" t="s">
        <v>37</v>
      </c>
      <c r="E130" s="140">
        <v>0.80049999999999999</v>
      </c>
      <c r="F130" s="141">
        <v>0.1192</v>
      </c>
      <c r="G130" s="140">
        <v>8.0299999999999996E-2</v>
      </c>
      <c r="H130" s="139">
        <v>3161</v>
      </c>
      <c r="I130" s="139" t="s">
        <v>222</v>
      </c>
    </row>
    <row r="131" spans="1:9" ht="35" customHeight="1">
      <c r="A131" s="134" t="s">
        <v>366</v>
      </c>
      <c r="B131" s="133">
        <v>2016</v>
      </c>
      <c r="C131" s="156">
        <v>53</v>
      </c>
      <c r="D131" s="132" t="s">
        <v>383</v>
      </c>
      <c r="E131" s="140">
        <v>0.5141</v>
      </c>
      <c r="F131" s="141">
        <v>0.20910000000000001</v>
      </c>
      <c r="G131" s="140">
        <v>0.27679999999999999</v>
      </c>
      <c r="H131" s="139">
        <v>3086</v>
      </c>
      <c r="I131" s="139">
        <v>69</v>
      </c>
    </row>
    <row r="132" spans="1:9" ht="17" customHeight="1">
      <c r="A132" s="134" t="s">
        <v>366</v>
      </c>
      <c r="B132" s="133">
        <v>2016</v>
      </c>
      <c r="C132" s="156">
        <v>54</v>
      </c>
      <c r="D132" s="134" t="s">
        <v>39</v>
      </c>
      <c r="E132" s="140">
        <v>0.65790000000000004</v>
      </c>
      <c r="F132" s="141">
        <v>0.1764</v>
      </c>
      <c r="G132" s="140">
        <v>0.16569999999999999</v>
      </c>
      <c r="H132" s="139">
        <v>2931</v>
      </c>
      <c r="I132" s="139">
        <v>221</v>
      </c>
    </row>
    <row r="133" spans="1:9" ht="17" customHeight="1">
      <c r="A133" s="134" t="s">
        <v>366</v>
      </c>
      <c r="B133" s="133">
        <v>2016</v>
      </c>
      <c r="C133" s="156">
        <v>55</v>
      </c>
      <c r="D133" s="134" t="s">
        <v>40</v>
      </c>
      <c r="E133" s="140">
        <v>0.67669999999999997</v>
      </c>
      <c r="F133" s="141">
        <v>0.18679999999999999</v>
      </c>
      <c r="G133" s="140">
        <v>0.13650000000000001</v>
      </c>
      <c r="H133" s="139">
        <v>2836</v>
      </c>
      <c r="I133" s="139">
        <v>299</v>
      </c>
    </row>
    <row r="134" spans="1:9" ht="17" customHeight="1">
      <c r="A134" s="134" t="s">
        <v>366</v>
      </c>
      <c r="B134" s="133">
        <v>2016</v>
      </c>
      <c r="C134" s="156">
        <v>56</v>
      </c>
      <c r="D134" s="134" t="s">
        <v>384</v>
      </c>
      <c r="E134" s="140">
        <v>0.64590000000000003</v>
      </c>
      <c r="F134" s="141">
        <v>0.17960000000000001</v>
      </c>
      <c r="G134" s="140">
        <v>0.17449999999999999</v>
      </c>
      <c r="H134" s="139">
        <v>3100</v>
      </c>
      <c r="I134" s="139">
        <v>48</v>
      </c>
    </row>
    <row r="135" spans="1:9" ht="35" customHeight="1">
      <c r="A135" s="134" t="s">
        <v>366</v>
      </c>
      <c r="B135" s="133">
        <v>2016</v>
      </c>
      <c r="C135" s="156">
        <v>57</v>
      </c>
      <c r="D135" s="132" t="s">
        <v>385</v>
      </c>
      <c r="E135" s="140">
        <v>0.66800000000000004</v>
      </c>
      <c r="F135" s="141">
        <v>0.2026</v>
      </c>
      <c r="G135" s="140">
        <v>0.12939999999999999</v>
      </c>
      <c r="H135" s="139">
        <v>2781</v>
      </c>
      <c r="I135" s="139">
        <v>347</v>
      </c>
    </row>
    <row r="136" spans="1:9" ht="35" customHeight="1">
      <c r="A136" s="134" t="s">
        <v>366</v>
      </c>
      <c r="B136" s="133">
        <v>2016</v>
      </c>
      <c r="C136" s="156">
        <v>58</v>
      </c>
      <c r="D136" s="132" t="s">
        <v>386</v>
      </c>
      <c r="E136" s="140">
        <v>0.60050000000000003</v>
      </c>
      <c r="F136" s="141">
        <v>0.1946</v>
      </c>
      <c r="G136" s="140">
        <v>0.2049</v>
      </c>
      <c r="H136" s="139">
        <v>3005</v>
      </c>
      <c r="I136" s="139">
        <v>138</v>
      </c>
    </row>
    <row r="137" spans="1:9" ht="17" customHeight="1">
      <c r="A137" s="134" t="s">
        <v>366</v>
      </c>
      <c r="B137" s="133">
        <v>2016</v>
      </c>
      <c r="C137" s="156">
        <v>59</v>
      </c>
      <c r="D137" s="134" t="s">
        <v>43</v>
      </c>
      <c r="E137" s="140">
        <v>0.64839999999999998</v>
      </c>
      <c r="F137" s="141">
        <v>0.1767</v>
      </c>
      <c r="G137" s="140">
        <v>0.1749</v>
      </c>
      <c r="H137" s="139">
        <v>3033</v>
      </c>
      <c r="I137" s="139">
        <v>111</v>
      </c>
    </row>
    <row r="138" spans="1:9" ht="35" customHeight="1">
      <c r="A138" s="134" t="s">
        <v>376</v>
      </c>
      <c r="B138" s="133">
        <v>2016</v>
      </c>
      <c r="C138" s="156">
        <v>60</v>
      </c>
      <c r="D138" s="132" t="s">
        <v>387</v>
      </c>
      <c r="E138" s="140">
        <v>0.68779999999999997</v>
      </c>
      <c r="F138" s="141">
        <v>0.16869999999999999</v>
      </c>
      <c r="G138" s="140">
        <v>0.14349999999999999</v>
      </c>
      <c r="H138" s="139">
        <v>2992</v>
      </c>
      <c r="I138" s="139">
        <v>158</v>
      </c>
    </row>
    <row r="139" spans="1:9" ht="17" customHeight="1">
      <c r="A139" s="134" t="s">
        <v>366</v>
      </c>
      <c r="B139" s="133">
        <v>2016</v>
      </c>
      <c r="C139" s="156">
        <v>61</v>
      </c>
      <c r="D139" s="134" t="s">
        <v>101</v>
      </c>
      <c r="E139" s="140">
        <v>0.64439999999999997</v>
      </c>
      <c r="F139" s="141">
        <v>0.17519999999999999</v>
      </c>
      <c r="G139" s="140">
        <v>0.18049999999999999</v>
      </c>
      <c r="H139" s="139">
        <v>3131</v>
      </c>
      <c r="I139" s="139">
        <v>20</v>
      </c>
    </row>
    <row r="140" spans="1:9" ht="17" customHeight="1">
      <c r="A140" s="134" t="s">
        <v>366</v>
      </c>
      <c r="B140" s="133">
        <v>2016</v>
      </c>
      <c r="C140" s="156">
        <v>62</v>
      </c>
      <c r="D140" s="134" t="s">
        <v>45</v>
      </c>
      <c r="E140" s="140">
        <v>0.71660000000000001</v>
      </c>
      <c r="F140" s="141">
        <v>0.1656</v>
      </c>
      <c r="G140" s="140">
        <v>0.1178</v>
      </c>
      <c r="H140" s="139">
        <v>2977</v>
      </c>
      <c r="I140" s="139">
        <v>175</v>
      </c>
    </row>
    <row r="141" spans="1:9" ht="35" customHeight="1">
      <c r="A141" s="132" t="s">
        <v>388</v>
      </c>
      <c r="B141" s="133">
        <v>2016</v>
      </c>
      <c r="C141" s="156">
        <v>63</v>
      </c>
      <c r="D141" s="134" t="s">
        <v>389</v>
      </c>
      <c r="E141" s="140">
        <v>0.60809999999999997</v>
      </c>
      <c r="F141" s="141">
        <v>0.19969999999999999</v>
      </c>
      <c r="G141" s="140">
        <v>0.1923</v>
      </c>
      <c r="H141" s="139">
        <v>3147</v>
      </c>
      <c r="I141" s="139" t="s">
        <v>222</v>
      </c>
    </row>
    <row r="142" spans="1:9" ht="35" customHeight="1">
      <c r="A142" s="132" t="s">
        <v>388</v>
      </c>
      <c r="B142" s="133">
        <v>2016</v>
      </c>
      <c r="C142" s="156">
        <v>64</v>
      </c>
      <c r="D142" s="132" t="s">
        <v>390</v>
      </c>
      <c r="E142" s="140">
        <v>0.56469999999999998</v>
      </c>
      <c r="F142" s="141">
        <v>0.2094</v>
      </c>
      <c r="G142" s="140">
        <v>0.22589999999999999</v>
      </c>
      <c r="H142" s="139">
        <v>3139</v>
      </c>
      <c r="I142" s="139" t="s">
        <v>222</v>
      </c>
    </row>
    <row r="143" spans="1:9" ht="35" customHeight="1">
      <c r="A143" s="132" t="s">
        <v>388</v>
      </c>
      <c r="B143" s="133">
        <v>2016</v>
      </c>
      <c r="C143" s="156">
        <v>65</v>
      </c>
      <c r="D143" s="134" t="s">
        <v>391</v>
      </c>
      <c r="E143" s="140">
        <v>0.58520000000000005</v>
      </c>
      <c r="F143" s="141">
        <v>0.19489999999999999</v>
      </c>
      <c r="G143" s="140">
        <v>0.21990000000000001</v>
      </c>
      <c r="H143" s="139">
        <v>3136</v>
      </c>
      <c r="I143" s="139" t="s">
        <v>222</v>
      </c>
    </row>
    <row r="144" spans="1:9" ht="35" customHeight="1">
      <c r="A144" s="132" t="s">
        <v>388</v>
      </c>
      <c r="B144" s="133">
        <v>2016</v>
      </c>
      <c r="C144" s="156">
        <v>66</v>
      </c>
      <c r="D144" s="134" t="s">
        <v>49</v>
      </c>
      <c r="E144" s="140">
        <v>0.5272</v>
      </c>
      <c r="F144" s="141">
        <v>0.26079999999999998</v>
      </c>
      <c r="G144" s="140">
        <v>0.21190000000000001</v>
      </c>
      <c r="H144" s="139">
        <v>3131</v>
      </c>
      <c r="I144" s="139" t="s">
        <v>222</v>
      </c>
    </row>
    <row r="145" spans="1:9" ht="35" customHeight="1">
      <c r="A145" s="132" t="s">
        <v>388</v>
      </c>
      <c r="B145" s="133">
        <v>2016</v>
      </c>
      <c r="C145" s="156">
        <v>67</v>
      </c>
      <c r="D145" s="134" t="s">
        <v>50</v>
      </c>
      <c r="E145" s="140">
        <v>0.36730000000000002</v>
      </c>
      <c r="F145" s="141">
        <v>0.27410000000000001</v>
      </c>
      <c r="G145" s="140">
        <v>0.35859999999999997</v>
      </c>
      <c r="H145" s="139">
        <v>3126</v>
      </c>
      <c r="I145" s="139" t="s">
        <v>222</v>
      </c>
    </row>
    <row r="146" spans="1:9" ht="35" customHeight="1">
      <c r="A146" s="132" t="s">
        <v>388</v>
      </c>
      <c r="B146" s="133">
        <v>2016</v>
      </c>
      <c r="C146" s="156">
        <v>68</v>
      </c>
      <c r="D146" s="134" t="s">
        <v>51</v>
      </c>
      <c r="E146" s="140">
        <v>0.65769999999999995</v>
      </c>
      <c r="F146" s="141">
        <v>0.2157</v>
      </c>
      <c r="G146" s="140">
        <v>0.12659999999999999</v>
      </c>
      <c r="H146" s="139">
        <v>3130</v>
      </c>
      <c r="I146" s="139" t="s">
        <v>222</v>
      </c>
    </row>
    <row r="147" spans="1:9" ht="35" customHeight="1">
      <c r="A147" s="132" t="s">
        <v>388</v>
      </c>
      <c r="B147" s="133">
        <v>2016</v>
      </c>
      <c r="C147" s="156">
        <v>69</v>
      </c>
      <c r="D147" s="134" t="s">
        <v>392</v>
      </c>
      <c r="E147" s="140">
        <v>0.7792</v>
      </c>
      <c r="F147" s="141">
        <v>0.12770000000000001</v>
      </c>
      <c r="G147" s="140">
        <v>9.3100000000000002E-2</v>
      </c>
      <c r="H147" s="139">
        <v>3138</v>
      </c>
      <c r="I147" s="139" t="s">
        <v>222</v>
      </c>
    </row>
    <row r="148" spans="1:9" ht="35" customHeight="1">
      <c r="A148" s="132" t="s">
        <v>388</v>
      </c>
      <c r="B148" s="133">
        <v>2016</v>
      </c>
      <c r="C148" s="156">
        <v>70</v>
      </c>
      <c r="D148" s="134" t="s">
        <v>53</v>
      </c>
      <c r="E148" s="140">
        <v>0.74890000000000001</v>
      </c>
      <c r="F148" s="141">
        <v>0.11650000000000001</v>
      </c>
      <c r="G148" s="140">
        <v>0.1346</v>
      </c>
      <c r="H148" s="139">
        <v>3139</v>
      </c>
      <c r="I148" s="139" t="s">
        <v>222</v>
      </c>
    </row>
    <row r="149" spans="1:9" ht="35" customHeight="1">
      <c r="A149" s="132" t="s">
        <v>388</v>
      </c>
      <c r="B149" s="133">
        <v>2016</v>
      </c>
      <c r="C149" s="156">
        <v>71</v>
      </c>
      <c r="D149" s="134" t="s">
        <v>393</v>
      </c>
      <c r="E149" s="140">
        <v>0.75029999999999997</v>
      </c>
      <c r="F149" s="141">
        <v>0.1391</v>
      </c>
      <c r="G149" s="140">
        <v>0.11070000000000001</v>
      </c>
      <c r="H149" s="139">
        <v>3131</v>
      </c>
      <c r="I149" s="139" t="s">
        <v>222</v>
      </c>
    </row>
    <row r="150" spans="1:9" ht="35" customHeight="1">
      <c r="A150" s="132" t="s">
        <v>388</v>
      </c>
      <c r="B150" s="133">
        <v>2016</v>
      </c>
      <c r="C150" s="156">
        <v>79</v>
      </c>
      <c r="D150" s="134" t="s">
        <v>55</v>
      </c>
      <c r="E150" s="140">
        <v>0.89690000000000003</v>
      </c>
      <c r="F150" s="141">
        <v>6.2799999999999995E-2</v>
      </c>
      <c r="G150" s="140">
        <v>4.0300000000000002E-2</v>
      </c>
      <c r="H150" s="139">
        <v>2729</v>
      </c>
      <c r="I150" s="139">
        <v>27</v>
      </c>
    </row>
    <row r="151" spans="1:9" ht="35" customHeight="1">
      <c r="A151" s="132" t="s">
        <v>388</v>
      </c>
      <c r="B151" s="133">
        <v>2016</v>
      </c>
      <c r="C151" s="156">
        <v>80</v>
      </c>
      <c r="D151" s="132" t="s">
        <v>394</v>
      </c>
      <c r="E151" s="140">
        <v>0.95879999999999999</v>
      </c>
      <c r="F151" s="141">
        <v>2.98E-2</v>
      </c>
      <c r="G151" s="140">
        <v>1.14E-2</v>
      </c>
      <c r="H151" s="139">
        <v>1587</v>
      </c>
      <c r="I151" s="139">
        <v>24</v>
      </c>
    </row>
    <row r="152" spans="1:9" ht="35" customHeight="1">
      <c r="A152" s="132" t="s">
        <v>388</v>
      </c>
      <c r="B152" s="133">
        <v>2016</v>
      </c>
      <c r="C152" s="156">
        <v>81</v>
      </c>
      <c r="D152" s="132" t="s">
        <v>395</v>
      </c>
      <c r="E152" s="140">
        <v>0.87429999999999997</v>
      </c>
      <c r="F152" s="141">
        <v>0.1115</v>
      </c>
      <c r="G152" s="140">
        <v>1.4200000000000001E-2</v>
      </c>
      <c r="H152" s="139">
        <v>632</v>
      </c>
      <c r="I152" s="139">
        <v>40</v>
      </c>
    </row>
    <row r="153" spans="1:9" ht="35" customHeight="1">
      <c r="A153" s="132" t="s">
        <v>388</v>
      </c>
      <c r="B153" s="133">
        <v>2016</v>
      </c>
      <c r="C153" s="156">
        <v>82</v>
      </c>
      <c r="D153" s="132" t="s">
        <v>396</v>
      </c>
      <c r="E153" s="140">
        <v>0.80469999999999997</v>
      </c>
      <c r="F153" s="141">
        <v>0.18609999999999999</v>
      </c>
      <c r="G153" s="140">
        <v>9.1999999999999998E-3</v>
      </c>
      <c r="H153" s="139">
        <v>232</v>
      </c>
      <c r="I153" s="139">
        <v>42</v>
      </c>
    </row>
    <row r="154" spans="1:9" ht="35" customHeight="1">
      <c r="A154" s="132" t="s">
        <v>388</v>
      </c>
      <c r="B154" s="133">
        <v>2016</v>
      </c>
      <c r="C154" s="156">
        <v>83</v>
      </c>
      <c r="D154" s="132" t="s">
        <v>397</v>
      </c>
      <c r="E154" s="140">
        <v>0.88870000000000005</v>
      </c>
      <c r="F154" s="141">
        <v>7.9399999999999998E-2</v>
      </c>
      <c r="G154" s="140">
        <v>3.1899999999999998E-2</v>
      </c>
      <c r="H154" s="139">
        <v>254</v>
      </c>
      <c r="I154" s="139">
        <v>33</v>
      </c>
    </row>
    <row r="155" spans="1:9" ht="35" customHeight="1">
      <c r="A155" s="132" t="s">
        <v>388</v>
      </c>
      <c r="B155" s="133">
        <v>2016</v>
      </c>
      <c r="C155" s="156">
        <v>84</v>
      </c>
      <c r="D155" s="132" t="s">
        <v>398</v>
      </c>
      <c r="E155" s="140">
        <v>0.72499999999999998</v>
      </c>
      <c r="F155" s="141">
        <v>0.21890000000000001</v>
      </c>
      <c r="G155" s="140">
        <v>5.62E-2</v>
      </c>
      <c r="H155" s="139">
        <v>70</v>
      </c>
      <c r="I155" s="139">
        <v>32</v>
      </c>
    </row>
    <row r="156" spans="1:9" ht="17" customHeight="1">
      <c r="A156" s="134" t="s">
        <v>366</v>
      </c>
      <c r="B156" s="133">
        <v>2015</v>
      </c>
      <c r="C156" s="156">
        <v>1</v>
      </c>
      <c r="D156" s="134" t="s">
        <v>367</v>
      </c>
      <c r="E156" s="140">
        <v>0.71830000000000005</v>
      </c>
      <c r="F156" s="141">
        <v>0.1212</v>
      </c>
      <c r="G156" s="140">
        <v>0.1605</v>
      </c>
      <c r="H156" s="139">
        <v>1917</v>
      </c>
      <c r="I156" s="139" t="s">
        <v>222</v>
      </c>
    </row>
    <row r="157" spans="1:9" ht="17" customHeight="1">
      <c r="A157" s="134" t="s">
        <v>366</v>
      </c>
      <c r="B157" s="133">
        <v>2015</v>
      </c>
      <c r="C157" s="156">
        <v>2</v>
      </c>
      <c r="D157" s="134" t="s">
        <v>0</v>
      </c>
      <c r="E157" s="140">
        <v>0.73970000000000002</v>
      </c>
      <c r="F157" s="141">
        <v>0.1293</v>
      </c>
      <c r="G157" s="140">
        <v>0.13100000000000001</v>
      </c>
      <c r="H157" s="139">
        <v>1908</v>
      </c>
      <c r="I157" s="139" t="s">
        <v>222</v>
      </c>
    </row>
    <row r="158" spans="1:9" ht="17" customHeight="1">
      <c r="A158" s="134" t="s">
        <v>366</v>
      </c>
      <c r="B158" s="133">
        <v>2015</v>
      </c>
      <c r="C158" s="156">
        <v>3</v>
      </c>
      <c r="D158" s="134" t="s">
        <v>1</v>
      </c>
      <c r="E158" s="140">
        <v>0.57450000000000001</v>
      </c>
      <c r="F158" s="141">
        <v>0.16250000000000001</v>
      </c>
      <c r="G158" s="140">
        <v>0.26300000000000001</v>
      </c>
      <c r="H158" s="139">
        <v>1896</v>
      </c>
      <c r="I158" s="139" t="s">
        <v>222</v>
      </c>
    </row>
    <row r="159" spans="1:9" ht="17" customHeight="1">
      <c r="A159" s="134" t="s">
        <v>366</v>
      </c>
      <c r="B159" s="133">
        <v>2015</v>
      </c>
      <c r="C159" s="156">
        <v>4</v>
      </c>
      <c r="D159" s="134" t="s">
        <v>90</v>
      </c>
      <c r="E159" s="140">
        <v>0.75690000000000002</v>
      </c>
      <c r="F159" s="141">
        <v>0.12839999999999999</v>
      </c>
      <c r="G159" s="140">
        <v>0.1147</v>
      </c>
      <c r="H159" s="139">
        <v>1911</v>
      </c>
      <c r="I159" s="139" t="s">
        <v>222</v>
      </c>
    </row>
    <row r="160" spans="1:9" ht="17" customHeight="1">
      <c r="A160" s="134" t="s">
        <v>366</v>
      </c>
      <c r="B160" s="133">
        <v>2015</v>
      </c>
      <c r="C160" s="156">
        <v>5</v>
      </c>
      <c r="D160" s="134" t="s">
        <v>2</v>
      </c>
      <c r="E160" s="140">
        <v>0.83809999999999996</v>
      </c>
      <c r="F160" s="141">
        <v>9.6799999999999997E-2</v>
      </c>
      <c r="G160" s="140">
        <v>6.5100000000000005E-2</v>
      </c>
      <c r="H160" s="139">
        <v>1904</v>
      </c>
      <c r="I160" s="139" t="s">
        <v>222</v>
      </c>
    </row>
    <row r="161" spans="1:9" ht="17" customHeight="1">
      <c r="A161" s="134" t="s">
        <v>366</v>
      </c>
      <c r="B161" s="133">
        <v>2015</v>
      </c>
      <c r="C161" s="156">
        <v>6</v>
      </c>
      <c r="D161" s="134" t="s">
        <v>3</v>
      </c>
      <c r="E161" s="140">
        <v>0.74860000000000004</v>
      </c>
      <c r="F161" s="141">
        <v>0.1128</v>
      </c>
      <c r="G161" s="140">
        <v>0.1386</v>
      </c>
      <c r="H161" s="139">
        <v>1900</v>
      </c>
      <c r="I161" s="139" t="s">
        <v>222</v>
      </c>
    </row>
    <row r="162" spans="1:9" ht="17" customHeight="1">
      <c r="A162" s="134" t="s">
        <v>366</v>
      </c>
      <c r="B162" s="133">
        <v>2015</v>
      </c>
      <c r="C162" s="156">
        <v>7</v>
      </c>
      <c r="D162" s="134" t="s">
        <v>95</v>
      </c>
      <c r="E162" s="140">
        <v>0.96989999999999998</v>
      </c>
      <c r="F162" s="141">
        <v>1.8700000000000001E-2</v>
      </c>
      <c r="G162" s="140">
        <v>1.14E-2</v>
      </c>
      <c r="H162" s="139">
        <v>1912</v>
      </c>
      <c r="I162" s="139" t="s">
        <v>222</v>
      </c>
    </row>
    <row r="163" spans="1:9" ht="17" customHeight="1">
      <c r="A163" s="134" t="s">
        <v>366</v>
      </c>
      <c r="B163" s="133">
        <v>2015</v>
      </c>
      <c r="C163" s="156">
        <v>8</v>
      </c>
      <c r="D163" s="134" t="s">
        <v>4</v>
      </c>
      <c r="E163" s="140">
        <v>0.88529999999999998</v>
      </c>
      <c r="F163" s="141">
        <v>8.3900000000000002E-2</v>
      </c>
      <c r="G163" s="140">
        <v>3.09E-2</v>
      </c>
      <c r="H163" s="139">
        <v>1912</v>
      </c>
      <c r="I163" s="139" t="s">
        <v>222</v>
      </c>
    </row>
    <row r="164" spans="1:9" ht="17" customHeight="1">
      <c r="A164" s="134" t="s">
        <v>366</v>
      </c>
      <c r="B164" s="133">
        <v>2015</v>
      </c>
      <c r="C164" s="156">
        <v>9</v>
      </c>
      <c r="D164" s="134" t="s">
        <v>368</v>
      </c>
      <c r="E164" s="140">
        <v>0.53369999999999995</v>
      </c>
      <c r="F164" s="141">
        <v>0.16880000000000001</v>
      </c>
      <c r="G164" s="140">
        <v>0.29759999999999998</v>
      </c>
      <c r="H164" s="139">
        <v>1910</v>
      </c>
      <c r="I164" s="139">
        <v>5</v>
      </c>
    </row>
    <row r="165" spans="1:9" ht="17" customHeight="1">
      <c r="A165" s="134" t="s">
        <v>366</v>
      </c>
      <c r="B165" s="133">
        <v>2015</v>
      </c>
      <c r="C165" s="156">
        <v>10</v>
      </c>
      <c r="D165" s="134" t="s">
        <v>230</v>
      </c>
      <c r="E165" s="140">
        <v>0.65710000000000002</v>
      </c>
      <c r="F165" s="141">
        <v>0.1368</v>
      </c>
      <c r="G165" s="140">
        <v>0.20610000000000001</v>
      </c>
      <c r="H165" s="139">
        <v>1908</v>
      </c>
      <c r="I165" s="139">
        <v>3</v>
      </c>
    </row>
    <row r="166" spans="1:9" ht="17" customHeight="1">
      <c r="A166" s="134" t="s">
        <v>366</v>
      </c>
      <c r="B166" s="133">
        <v>2015</v>
      </c>
      <c r="C166" s="156">
        <v>11</v>
      </c>
      <c r="D166" s="134" t="s">
        <v>369</v>
      </c>
      <c r="E166" s="140">
        <v>0.59550000000000003</v>
      </c>
      <c r="F166" s="141">
        <v>0.14879999999999999</v>
      </c>
      <c r="G166" s="140">
        <v>0.25580000000000003</v>
      </c>
      <c r="H166" s="139">
        <v>1876</v>
      </c>
      <c r="I166" s="139">
        <v>7</v>
      </c>
    </row>
    <row r="167" spans="1:9" ht="17" customHeight="1">
      <c r="A167" s="134" t="s">
        <v>366</v>
      </c>
      <c r="B167" s="133">
        <v>2015</v>
      </c>
      <c r="C167" s="156">
        <v>12</v>
      </c>
      <c r="D167" s="134" t="s">
        <v>370</v>
      </c>
      <c r="E167" s="140">
        <v>0.8528</v>
      </c>
      <c r="F167" s="141">
        <v>7.5899999999999995E-2</v>
      </c>
      <c r="G167" s="140">
        <v>7.1199999999999999E-2</v>
      </c>
      <c r="H167" s="139">
        <v>1903</v>
      </c>
      <c r="I167" s="139">
        <v>4</v>
      </c>
    </row>
    <row r="168" spans="1:9" ht="17" customHeight="1">
      <c r="A168" s="134" t="s">
        <v>366</v>
      </c>
      <c r="B168" s="133">
        <v>2015</v>
      </c>
      <c r="C168" s="156">
        <v>13</v>
      </c>
      <c r="D168" s="134" t="s">
        <v>7</v>
      </c>
      <c r="E168" s="140">
        <v>0.87780000000000002</v>
      </c>
      <c r="F168" s="141">
        <v>8.3900000000000002E-2</v>
      </c>
      <c r="G168" s="140">
        <v>3.8399999999999997E-2</v>
      </c>
      <c r="H168" s="139">
        <v>1871</v>
      </c>
      <c r="I168" s="139">
        <v>5</v>
      </c>
    </row>
    <row r="169" spans="1:9" ht="35" customHeight="1">
      <c r="A169" s="134" t="s">
        <v>366</v>
      </c>
      <c r="B169" s="133">
        <v>2015</v>
      </c>
      <c r="C169" s="156">
        <v>14</v>
      </c>
      <c r="D169" s="132" t="s">
        <v>371</v>
      </c>
      <c r="E169" s="140">
        <v>0.83189999999999997</v>
      </c>
      <c r="F169" s="141">
        <v>8.5900000000000004E-2</v>
      </c>
      <c r="G169" s="140">
        <v>8.2199999999999995E-2</v>
      </c>
      <c r="H169" s="139">
        <v>1895</v>
      </c>
      <c r="I169" s="139">
        <v>6</v>
      </c>
    </row>
    <row r="170" spans="1:9" ht="17" customHeight="1">
      <c r="A170" s="134" t="s">
        <v>366</v>
      </c>
      <c r="B170" s="133">
        <v>2015</v>
      </c>
      <c r="C170" s="156">
        <v>15</v>
      </c>
      <c r="D170" s="134" t="s">
        <v>97</v>
      </c>
      <c r="E170" s="140">
        <v>0.66</v>
      </c>
      <c r="F170" s="141">
        <v>0.14779999999999999</v>
      </c>
      <c r="G170" s="140">
        <v>0.19220000000000001</v>
      </c>
      <c r="H170" s="139">
        <v>1882</v>
      </c>
      <c r="I170" s="139">
        <v>32</v>
      </c>
    </row>
    <row r="171" spans="1:9" ht="17" customHeight="1">
      <c r="A171" s="134" t="s">
        <v>366</v>
      </c>
      <c r="B171" s="133">
        <v>2015</v>
      </c>
      <c r="C171" s="156">
        <v>16</v>
      </c>
      <c r="D171" s="134" t="s">
        <v>8</v>
      </c>
      <c r="E171" s="140">
        <v>0.7974</v>
      </c>
      <c r="F171" s="141">
        <v>0.12859999999999999</v>
      </c>
      <c r="G171" s="140">
        <v>7.3999999999999996E-2</v>
      </c>
      <c r="H171" s="139">
        <v>1897</v>
      </c>
      <c r="I171" s="139">
        <v>13</v>
      </c>
    </row>
    <row r="172" spans="1:9" ht="17" customHeight="1">
      <c r="A172" s="134" t="s">
        <v>366</v>
      </c>
      <c r="B172" s="133">
        <v>2015</v>
      </c>
      <c r="C172" s="156">
        <v>17</v>
      </c>
      <c r="D172" s="134" t="s">
        <v>372</v>
      </c>
      <c r="E172" s="140">
        <v>0.68799999999999994</v>
      </c>
      <c r="F172" s="141">
        <v>0.14430000000000001</v>
      </c>
      <c r="G172" s="140">
        <v>0.16769999999999999</v>
      </c>
      <c r="H172" s="139">
        <v>1767</v>
      </c>
      <c r="I172" s="139">
        <v>135</v>
      </c>
    </row>
    <row r="173" spans="1:9" ht="17" customHeight="1">
      <c r="A173" s="134" t="s">
        <v>366</v>
      </c>
      <c r="B173" s="133">
        <v>2015</v>
      </c>
      <c r="C173" s="156">
        <v>18</v>
      </c>
      <c r="D173" s="134" t="s">
        <v>10</v>
      </c>
      <c r="E173" s="140">
        <v>0.54820000000000002</v>
      </c>
      <c r="F173" s="141">
        <v>0.22109999999999999</v>
      </c>
      <c r="G173" s="140">
        <v>0.23080000000000001</v>
      </c>
      <c r="H173" s="139">
        <v>1889</v>
      </c>
      <c r="I173" s="139">
        <v>20</v>
      </c>
    </row>
    <row r="174" spans="1:9" ht="35" customHeight="1">
      <c r="A174" s="134" t="s">
        <v>366</v>
      </c>
      <c r="B174" s="133">
        <v>2015</v>
      </c>
      <c r="C174" s="156">
        <v>19</v>
      </c>
      <c r="D174" s="132" t="s">
        <v>373</v>
      </c>
      <c r="E174" s="140">
        <v>0.51429999999999998</v>
      </c>
      <c r="F174" s="141">
        <v>0.17419999999999999</v>
      </c>
      <c r="G174" s="140">
        <v>0.31140000000000001</v>
      </c>
      <c r="H174" s="139">
        <v>1870</v>
      </c>
      <c r="I174" s="139">
        <v>44</v>
      </c>
    </row>
    <row r="175" spans="1:9" ht="17" customHeight="1">
      <c r="A175" s="134" t="s">
        <v>366</v>
      </c>
      <c r="B175" s="133">
        <v>2015</v>
      </c>
      <c r="C175" s="156">
        <v>20</v>
      </c>
      <c r="D175" s="134" t="s">
        <v>374</v>
      </c>
      <c r="E175" s="140">
        <v>0.76759999999999995</v>
      </c>
      <c r="F175" s="141">
        <v>0.1249</v>
      </c>
      <c r="G175" s="140">
        <v>0.1076</v>
      </c>
      <c r="H175" s="139">
        <v>1914</v>
      </c>
      <c r="I175" s="139" t="s">
        <v>222</v>
      </c>
    </row>
    <row r="176" spans="1:9" ht="17" customHeight="1">
      <c r="A176" s="134" t="s">
        <v>366</v>
      </c>
      <c r="B176" s="133">
        <v>2015</v>
      </c>
      <c r="C176" s="156">
        <v>21</v>
      </c>
      <c r="D176" s="134" t="s">
        <v>12</v>
      </c>
      <c r="E176" s="140">
        <v>0.63539999999999996</v>
      </c>
      <c r="F176" s="141">
        <v>0.18260000000000001</v>
      </c>
      <c r="G176" s="140">
        <v>0.182</v>
      </c>
      <c r="H176" s="139">
        <v>1825</v>
      </c>
      <c r="I176" s="139">
        <v>91</v>
      </c>
    </row>
    <row r="177" spans="1:9" ht="17" customHeight="1">
      <c r="A177" s="134" t="s">
        <v>366</v>
      </c>
      <c r="B177" s="133">
        <v>2015</v>
      </c>
      <c r="C177" s="156">
        <v>22</v>
      </c>
      <c r="D177" s="134" t="s">
        <v>13</v>
      </c>
      <c r="E177" s="140">
        <v>0.37919999999999998</v>
      </c>
      <c r="F177" s="141">
        <v>0.2165</v>
      </c>
      <c r="G177" s="140">
        <v>0.40429999999999999</v>
      </c>
      <c r="H177" s="139">
        <v>1755</v>
      </c>
      <c r="I177" s="139">
        <v>152</v>
      </c>
    </row>
    <row r="178" spans="1:9" ht="17" customHeight="1">
      <c r="A178" s="134" t="s">
        <v>366</v>
      </c>
      <c r="B178" s="133">
        <v>2015</v>
      </c>
      <c r="C178" s="156">
        <v>23</v>
      </c>
      <c r="D178" s="134" t="s">
        <v>14</v>
      </c>
      <c r="E178" s="140">
        <v>0.28620000000000001</v>
      </c>
      <c r="F178" s="141">
        <v>0.27310000000000001</v>
      </c>
      <c r="G178" s="140">
        <v>0.44059999999999999</v>
      </c>
      <c r="H178" s="139">
        <v>1632</v>
      </c>
      <c r="I178" s="139">
        <v>272</v>
      </c>
    </row>
    <row r="179" spans="1:9" ht="17" customHeight="1">
      <c r="A179" s="134" t="s">
        <v>366</v>
      </c>
      <c r="B179" s="133">
        <v>2015</v>
      </c>
      <c r="C179" s="156">
        <v>24</v>
      </c>
      <c r="D179" s="134" t="s">
        <v>375</v>
      </c>
      <c r="E179" s="140">
        <v>0.29699999999999999</v>
      </c>
      <c r="F179" s="141">
        <v>0.2447</v>
      </c>
      <c r="G179" s="140">
        <v>0.45829999999999999</v>
      </c>
      <c r="H179" s="139">
        <v>1738</v>
      </c>
      <c r="I179" s="139">
        <v>172</v>
      </c>
    </row>
    <row r="180" spans="1:9" ht="17" customHeight="1">
      <c r="A180" s="134" t="s">
        <v>366</v>
      </c>
      <c r="B180" s="133">
        <v>2015</v>
      </c>
      <c r="C180" s="156">
        <v>25</v>
      </c>
      <c r="D180" s="134" t="s">
        <v>16</v>
      </c>
      <c r="E180" s="140">
        <v>0.42320000000000002</v>
      </c>
      <c r="F180" s="141">
        <v>0.21560000000000001</v>
      </c>
      <c r="G180" s="140">
        <v>0.36120000000000002</v>
      </c>
      <c r="H180" s="139">
        <v>1712</v>
      </c>
      <c r="I180" s="139">
        <v>189</v>
      </c>
    </row>
    <row r="181" spans="1:9" ht="17" customHeight="1">
      <c r="A181" s="134" t="s">
        <v>366</v>
      </c>
      <c r="B181" s="133">
        <v>2015</v>
      </c>
      <c r="C181" s="156">
        <v>26</v>
      </c>
      <c r="D181" s="134" t="s">
        <v>98</v>
      </c>
      <c r="E181" s="140">
        <v>0.76390000000000002</v>
      </c>
      <c r="F181" s="141">
        <v>0.12379999999999999</v>
      </c>
      <c r="G181" s="140">
        <v>0.1124</v>
      </c>
      <c r="H181" s="139">
        <v>1891</v>
      </c>
      <c r="I181" s="139">
        <v>11</v>
      </c>
    </row>
    <row r="182" spans="1:9" ht="17" customHeight="1">
      <c r="A182" s="134" t="s">
        <v>366</v>
      </c>
      <c r="B182" s="133">
        <v>2015</v>
      </c>
      <c r="C182" s="156">
        <v>27</v>
      </c>
      <c r="D182" s="134" t="s">
        <v>17</v>
      </c>
      <c r="E182" s="140">
        <v>0.56969999999999998</v>
      </c>
      <c r="F182" s="141">
        <v>0.2878</v>
      </c>
      <c r="G182" s="140">
        <v>0.14249999999999999</v>
      </c>
      <c r="H182" s="139">
        <v>1804</v>
      </c>
      <c r="I182" s="139">
        <v>107</v>
      </c>
    </row>
    <row r="183" spans="1:9" ht="17" customHeight="1">
      <c r="A183" s="134" t="s">
        <v>376</v>
      </c>
      <c r="B183" s="133">
        <v>2015</v>
      </c>
      <c r="C183" s="156">
        <v>28</v>
      </c>
      <c r="D183" s="134" t="s">
        <v>18</v>
      </c>
      <c r="E183" s="140">
        <v>0.86680000000000001</v>
      </c>
      <c r="F183" s="141">
        <v>0.1116</v>
      </c>
      <c r="G183" s="140">
        <v>2.1600000000000001E-2</v>
      </c>
      <c r="H183" s="139">
        <v>1906</v>
      </c>
      <c r="I183" s="139" t="s">
        <v>222</v>
      </c>
    </row>
    <row r="184" spans="1:9" ht="35" customHeight="1">
      <c r="A184" s="134" t="s">
        <v>366</v>
      </c>
      <c r="B184" s="133">
        <v>2015</v>
      </c>
      <c r="C184" s="156">
        <v>29</v>
      </c>
      <c r="D184" s="132" t="s">
        <v>377</v>
      </c>
      <c r="E184" s="140">
        <v>0.7974</v>
      </c>
      <c r="F184" s="141">
        <v>0.124</v>
      </c>
      <c r="G184" s="140">
        <v>7.8600000000000003E-2</v>
      </c>
      <c r="H184" s="139">
        <v>1848</v>
      </c>
      <c r="I184" s="139">
        <v>47</v>
      </c>
    </row>
    <row r="185" spans="1:9" ht="17" customHeight="1">
      <c r="A185" s="134" t="s">
        <v>366</v>
      </c>
      <c r="B185" s="133">
        <v>2015</v>
      </c>
      <c r="C185" s="156">
        <v>30</v>
      </c>
      <c r="D185" s="134" t="s">
        <v>20</v>
      </c>
      <c r="E185" s="140">
        <v>0.43840000000000001</v>
      </c>
      <c r="F185" s="141">
        <v>0.2177</v>
      </c>
      <c r="G185" s="140">
        <v>0.34379999999999999</v>
      </c>
      <c r="H185" s="139">
        <v>1839</v>
      </c>
      <c r="I185" s="139">
        <v>66</v>
      </c>
    </row>
    <row r="186" spans="1:9" ht="17" customHeight="1">
      <c r="A186" s="134" t="s">
        <v>366</v>
      </c>
      <c r="B186" s="133">
        <v>2015</v>
      </c>
      <c r="C186" s="156">
        <v>31</v>
      </c>
      <c r="D186" s="134" t="s">
        <v>21</v>
      </c>
      <c r="E186" s="140">
        <v>0.52590000000000003</v>
      </c>
      <c r="F186" s="141">
        <v>0.19320000000000001</v>
      </c>
      <c r="G186" s="140">
        <v>0.28079999999999999</v>
      </c>
      <c r="H186" s="139">
        <v>1840</v>
      </c>
      <c r="I186" s="139">
        <v>55</v>
      </c>
    </row>
    <row r="187" spans="1:9" ht="17" customHeight="1">
      <c r="A187" s="134" t="s">
        <v>366</v>
      </c>
      <c r="B187" s="133">
        <v>2015</v>
      </c>
      <c r="C187" s="156">
        <v>32</v>
      </c>
      <c r="D187" s="134" t="s">
        <v>22</v>
      </c>
      <c r="E187" s="140">
        <v>0.41099999999999998</v>
      </c>
      <c r="F187" s="141">
        <v>0.26129999999999998</v>
      </c>
      <c r="G187" s="140">
        <v>0.32769999999999999</v>
      </c>
      <c r="H187" s="139">
        <v>1829</v>
      </c>
      <c r="I187" s="139">
        <v>64</v>
      </c>
    </row>
    <row r="188" spans="1:9" ht="17" customHeight="1">
      <c r="A188" s="134" t="s">
        <v>366</v>
      </c>
      <c r="B188" s="133">
        <v>2015</v>
      </c>
      <c r="C188" s="156">
        <v>33</v>
      </c>
      <c r="D188" s="134" t="s">
        <v>23</v>
      </c>
      <c r="E188" s="140">
        <v>0.17130000000000001</v>
      </c>
      <c r="F188" s="141">
        <v>0.21970000000000001</v>
      </c>
      <c r="G188" s="140">
        <v>0.60899999999999999</v>
      </c>
      <c r="H188" s="139">
        <v>1752</v>
      </c>
      <c r="I188" s="139">
        <v>141</v>
      </c>
    </row>
    <row r="189" spans="1:9" ht="35" customHeight="1">
      <c r="A189" s="134" t="s">
        <v>366</v>
      </c>
      <c r="B189" s="133">
        <v>2015</v>
      </c>
      <c r="C189" s="156">
        <v>34</v>
      </c>
      <c r="D189" s="132" t="s">
        <v>378</v>
      </c>
      <c r="E189" s="140">
        <v>0.63400000000000001</v>
      </c>
      <c r="F189" s="141">
        <v>0.20580000000000001</v>
      </c>
      <c r="G189" s="140">
        <v>0.16020000000000001</v>
      </c>
      <c r="H189" s="139">
        <v>1744</v>
      </c>
      <c r="I189" s="139">
        <v>151</v>
      </c>
    </row>
    <row r="190" spans="1:9" ht="17" customHeight="1">
      <c r="A190" s="134" t="s">
        <v>366</v>
      </c>
      <c r="B190" s="133">
        <v>2015</v>
      </c>
      <c r="C190" s="156">
        <v>35</v>
      </c>
      <c r="D190" s="134" t="s">
        <v>99</v>
      </c>
      <c r="E190" s="140">
        <v>0.87890000000000001</v>
      </c>
      <c r="F190" s="141">
        <v>9.4700000000000006E-2</v>
      </c>
      <c r="G190" s="140">
        <v>2.64E-2</v>
      </c>
      <c r="H190" s="139">
        <v>1816</v>
      </c>
      <c r="I190" s="139">
        <v>75</v>
      </c>
    </row>
    <row r="191" spans="1:9" ht="17" customHeight="1">
      <c r="A191" s="134" t="s">
        <v>366</v>
      </c>
      <c r="B191" s="133">
        <v>2015</v>
      </c>
      <c r="C191" s="156">
        <v>36</v>
      </c>
      <c r="D191" s="134" t="s">
        <v>24</v>
      </c>
      <c r="E191" s="140">
        <v>0.75149999999999995</v>
      </c>
      <c r="F191" s="141">
        <v>0.16919999999999999</v>
      </c>
      <c r="G191" s="140">
        <v>7.9200000000000007E-2</v>
      </c>
      <c r="H191" s="139">
        <v>1827</v>
      </c>
      <c r="I191" s="139">
        <v>60</v>
      </c>
    </row>
    <row r="192" spans="1:9" ht="35" customHeight="1">
      <c r="A192" s="134" t="s">
        <v>366</v>
      </c>
      <c r="B192" s="133">
        <v>2015</v>
      </c>
      <c r="C192" s="156">
        <v>37</v>
      </c>
      <c r="D192" s="132" t="s">
        <v>379</v>
      </c>
      <c r="E192" s="140">
        <v>0.50019999999999998</v>
      </c>
      <c r="F192" s="141">
        <v>0.20710000000000001</v>
      </c>
      <c r="G192" s="140">
        <v>0.29270000000000002</v>
      </c>
      <c r="H192" s="139">
        <v>1724</v>
      </c>
      <c r="I192" s="139">
        <v>162</v>
      </c>
    </row>
    <row r="193" spans="1:9" ht="53" customHeight="1">
      <c r="A193" s="134" t="s">
        <v>366</v>
      </c>
      <c r="B193" s="133">
        <v>2015</v>
      </c>
      <c r="C193" s="156">
        <v>38</v>
      </c>
      <c r="D193" s="132" t="s">
        <v>380</v>
      </c>
      <c r="E193" s="140">
        <v>0.68240000000000001</v>
      </c>
      <c r="F193" s="141">
        <v>0.16950000000000001</v>
      </c>
      <c r="G193" s="140">
        <v>0.14810000000000001</v>
      </c>
      <c r="H193" s="139">
        <v>1645</v>
      </c>
      <c r="I193" s="139">
        <v>235</v>
      </c>
    </row>
    <row r="194" spans="1:9" ht="17" customHeight="1">
      <c r="A194" s="134" t="s">
        <v>366</v>
      </c>
      <c r="B194" s="133">
        <v>2015</v>
      </c>
      <c r="C194" s="156">
        <v>39</v>
      </c>
      <c r="D194" s="134" t="s">
        <v>26</v>
      </c>
      <c r="E194" s="140">
        <v>0.8004</v>
      </c>
      <c r="F194" s="141">
        <v>0.1348</v>
      </c>
      <c r="G194" s="140">
        <v>6.4799999999999996E-2</v>
      </c>
      <c r="H194" s="139">
        <v>1853</v>
      </c>
      <c r="I194" s="139">
        <v>35</v>
      </c>
    </row>
    <row r="195" spans="1:9" ht="17" customHeight="1">
      <c r="A195" s="134" t="s">
        <v>366</v>
      </c>
      <c r="B195" s="133">
        <v>2015</v>
      </c>
      <c r="C195" s="156">
        <v>40</v>
      </c>
      <c r="D195" s="134" t="s">
        <v>381</v>
      </c>
      <c r="E195" s="140">
        <v>0.7389</v>
      </c>
      <c r="F195" s="141">
        <v>0.15</v>
      </c>
      <c r="G195" s="140">
        <v>0.11119999999999999</v>
      </c>
      <c r="H195" s="139">
        <v>1888</v>
      </c>
      <c r="I195" s="139" t="s">
        <v>222</v>
      </c>
    </row>
    <row r="196" spans="1:9" ht="17" customHeight="1">
      <c r="A196" s="134" t="s">
        <v>366</v>
      </c>
      <c r="B196" s="133">
        <v>2015</v>
      </c>
      <c r="C196" s="156">
        <v>41</v>
      </c>
      <c r="D196" s="134" t="s">
        <v>382</v>
      </c>
      <c r="E196" s="140">
        <v>0.4909</v>
      </c>
      <c r="F196" s="141">
        <v>0.23519999999999999</v>
      </c>
      <c r="G196" s="140">
        <v>0.27389999999999998</v>
      </c>
      <c r="H196" s="139">
        <v>1751</v>
      </c>
      <c r="I196" s="139">
        <v>140</v>
      </c>
    </row>
    <row r="197" spans="1:9" ht="17" customHeight="1">
      <c r="A197" s="134" t="s">
        <v>366</v>
      </c>
      <c r="B197" s="133">
        <v>2015</v>
      </c>
      <c r="C197" s="156">
        <v>42</v>
      </c>
      <c r="D197" s="134" t="s">
        <v>100</v>
      </c>
      <c r="E197" s="140">
        <v>0.87370000000000003</v>
      </c>
      <c r="F197" s="141">
        <v>6.0199999999999997E-2</v>
      </c>
      <c r="G197" s="140">
        <v>6.6100000000000006E-2</v>
      </c>
      <c r="H197" s="139">
        <v>1884</v>
      </c>
      <c r="I197" s="139">
        <v>8</v>
      </c>
    </row>
    <row r="198" spans="1:9" ht="17" customHeight="1">
      <c r="A198" s="134" t="s">
        <v>366</v>
      </c>
      <c r="B198" s="133">
        <v>2015</v>
      </c>
      <c r="C198" s="156">
        <v>43</v>
      </c>
      <c r="D198" s="134" t="s">
        <v>29</v>
      </c>
      <c r="E198" s="140">
        <v>0.6694</v>
      </c>
      <c r="F198" s="141">
        <v>0.15490000000000001</v>
      </c>
      <c r="G198" s="140">
        <v>0.1757</v>
      </c>
      <c r="H198" s="139">
        <v>1879</v>
      </c>
      <c r="I198" s="139">
        <v>9</v>
      </c>
    </row>
    <row r="199" spans="1:9" ht="17" customHeight="1">
      <c r="A199" s="134" t="s">
        <v>366</v>
      </c>
      <c r="B199" s="133">
        <v>2015</v>
      </c>
      <c r="C199" s="156">
        <v>44</v>
      </c>
      <c r="D199" s="134" t="s">
        <v>30</v>
      </c>
      <c r="E199" s="140">
        <v>0.61370000000000002</v>
      </c>
      <c r="F199" s="141">
        <v>0.18820000000000001</v>
      </c>
      <c r="G199" s="140">
        <v>0.1981</v>
      </c>
      <c r="H199" s="139">
        <v>1851</v>
      </c>
      <c r="I199" s="139">
        <v>20</v>
      </c>
    </row>
    <row r="200" spans="1:9" ht="17" customHeight="1">
      <c r="A200" s="134" t="s">
        <v>366</v>
      </c>
      <c r="B200" s="133">
        <v>2015</v>
      </c>
      <c r="C200" s="156">
        <v>45</v>
      </c>
      <c r="D200" s="134" t="s">
        <v>31</v>
      </c>
      <c r="E200" s="140">
        <v>0.72330000000000005</v>
      </c>
      <c r="F200" s="141">
        <v>0.1744</v>
      </c>
      <c r="G200" s="140">
        <v>0.1022</v>
      </c>
      <c r="H200" s="139">
        <v>1648</v>
      </c>
      <c r="I200" s="139">
        <v>237</v>
      </c>
    </row>
    <row r="201" spans="1:9" ht="17" customHeight="1">
      <c r="A201" s="134" t="s">
        <v>366</v>
      </c>
      <c r="B201" s="133">
        <v>2015</v>
      </c>
      <c r="C201" s="156">
        <v>46</v>
      </c>
      <c r="D201" s="134" t="s">
        <v>32</v>
      </c>
      <c r="E201" s="140">
        <v>0.61419999999999997</v>
      </c>
      <c r="F201" s="141">
        <v>0.1875</v>
      </c>
      <c r="G201" s="140">
        <v>0.19819999999999999</v>
      </c>
      <c r="H201" s="139">
        <v>1872</v>
      </c>
      <c r="I201" s="139">
        <v>10</v>
      </c>
    </row>
    <row r="202" spans="1:9" ht="17" customHeight="1">
      <c r="A202" s="134" t="s">
        <v>366</v>
      </c>
      <c r="B202" s="133">
        <v>2015</v>
      </c>
      <c r="C202" s="156">
        <v>47</v>
      </c>
      <c r="D202" s="134" t="s">
        <v>33</v>
      </c>
      <c r="E202" s="140">
        <v>0.69940000000000002</v>
      </c>
      <c r="F202" s="141">
        <v>0.14849999999999999</v>
      </c>
      <c r="G202" s="140">
        <v>0.152</v>
      </c>
      <c r="H202" s="139">
        <v>1848</v>
      </c>
      <c r="I202" s="139">
        <v>38</v>
      </c>
    </row>
    <row r="203" spans="1:9" ht="17" customHeight="1">
      <c r="A203" s="134" t="s">
        <v>366</v>
      </c>
      <c r="B203" s="133">
        <v>2015</v>
      </c>
      <c r="C203" s="156">
        <v>48</v>
      </c>
      <c r="D203" s="134" t="s">
        <v>34</v>
      </c>
      <c r="E203" s="140">
        <v>0.7893</v>
      </c>
      <c r="F203" s="141">
        <v>9.64E-2</v>
      </c>
      <c r="G203" s="140">
        <v>0.1144</v>
      </c>
      <c r="H203" s="139">
        <v>1890</v>
      </c>
      <c r="I203" s="139" t="s">
        <v>222</v>
      </c>
    </row>
    <row r="204" spans="1:9" ht="17" customHeight="1">
      <c r="A204" s="134" t="s">
        <v>366</v>
      </c>
      <c r="B204" s="133">
        <v>2015</v>
      </c>
      <c r="C204" s="156">
        <v>49</v>
      </c>
      <c r="D204" s="134" t="s">
        <v>91</v>
      </c>
      <c r="E204" s="140">
        <v>0.83709999999999996</v>
      </c>
      <c r="F204" s="141">
        <v>6.9900000000000004E-2</v>
      </c>
      <c r="G204" s="140">
        <v>9.2899999999999996E-2</v>
      </c>
      <c r="H204" s="139">
        <v>1887</v>
      </c>
      <c r="I204" s="139" t="s">
        <v>222</v>
      </c>
    </row>
    <row r="205" spans="1:9" ht="17" customHeight="1">
      <c r="A205" s="134" t="s">
        <v>366</v>
      </c>
      <c r="B205" s="133">
        <v>2015</v>
      </c>
      <c r="C205" s="156">
        <v>50</v>
      </c>
      <c r="D205" s="134" t="s">
        <v>35</v>
      </c>
      <c r="E205" s="140">
        <v>0.88300000000000001</v>
      </c>
      <c r="F205" s="141">
        <v>4.2299999999999997E-2</v>
      </c>
      <c r="G205" s="140">
        <v>7.4700000000000003E-2</v>
      </c>
      <c r="H205" s="139">
        <v>1884</v>
      </c>
      <c r="I205" s="139" t="s">
        <v>222</v>
      </c>
    </row>
    <row r="206" spans="1:9" ht="17" customHeight="1">
      <c r="A206" s="134" t="s">
        <v>366</v>
      </c>
      <c r="B206" s="133">
        <v>2015</v>
      </c>
      <c r="C206" s="156">
        <v>51</v>
      </c>
      <c r="D206" s="134" t="s">
        <v>36</v>
      </c>
      <c r="E206" s="140">
        <v>0.71160000000000001</v>
      </c>
      <c r="F206" s="141">
        <v>0.12540000000000001</v>
      </c>
      <c r="G206" s="140">
        <v>0.16289999999999999</v>
      </c>
      <c r="H206" s="139">
        <v>1883</v>
      </c>
      <c r="I206" s="139" t="s">
        <v>222</v>
      </c>
    </row>
    <row r="207" spans="1:9" ht="17" customHeight="1">
      <c r="A207" s="134" t="s">
        <v>376</v>
      </c>
      <c r="B207" s="133">
        <v>2015</v>
      </c>
      <c r="C207" s="156">
        <v>52</v>
      </c>
      <c r="D207" s="134" t="s">
        <v>37</v>
      </c>
      <c r="E207" s="140">
        <v>0.74339999999999995</v>
      </c>
      <c r="F207" s="141">
        <v>0.15160000000000001</v>
      </c>
      <c r="G207" s="140">
        <v>0.105</v>
      </c>
      <c r="H207" s="139">
        <v>1883</v>
      </c>
      <c r="I207" s="139" t="s">
        <v>222</v>
      </c>
    </row>
    <row r="208" spans="1:9" ht="35" customHeight="1">
      <c r="A208" s="134" t="s">
        <v>366</v>
      </c>
      <c r="B208" s="133">
        <v>2015</v>
      </c>
      <c r="C208" s="156">
        <v>53</v>
      </c>
      <c r="D208" s="132" t="s">
        <v>383</v>
      </c>
      <c r="E208" s="140">
        <v>0.45900000000000002</v>
      </c>
      <c r="F208" s="141">
        <v>0.2094</v>
      </c>
      <c r="G208" s="140">
        <v>0.33160000000000001</v>
      </c>
      <c r="H208" s="139">
        <v>1855</v>
      </c>
      <c r="I208" s="139">
        <v>28</v>
      </c>
    </row>
    <row r="209" spans="1:9" ht="17" customHeight="1">
      <c r="A209" s="134" t="s">
        <v>366</v>
      </c>
      <c r="B209" s="133">
        <v>2015</v>
      </c>
      <c r="C209" s="156">
        <v>54</v>
      </c>
      <c r="D209" s="134" t="s">
        <v>39</v>
      </c>
      <c r="E209" s="140">
        <v>0.61119999999999997</v>
      </c>
      <c r="F209" s="141">
        <v>0.17649999999999999</v>
      </c>
      <c r="G209" s="140">
        <v>0.21229999999999999</v>
      </c>
      <c r="H209" s="139">
        <v>1754</v>
      </c>
      <c r="I209" s="139">
        <v>123</v>
      </c>
    </row>
    <row r="210" spans="1:9" ht="17" customHeight="1">
      <c r="A210" s="134" t="s">
        <v>366</v>
      </c>
      <c r="B210" s="133">
        <v>2015</v>
      </c>
      <c r="C210" s="156">
        <v>55</v>
      </c>
      <c r="D210" s="134" t="s">
        <v>40</v>
      </c>
      <c r="E210" s="140">
        <v>0.63749999999999996</v>
      </c>
      <c r="F210" s="141">
        <v>0.18690000000000001</v>
      </c>
      <c r="G210" s="140">
        <v>0.17560000000000001</v>
      </c>
      <c r="H210" s="139">
        <v>1705</v>
      </c>
      <c r="I210" s="139">
        <v>165</v>
      </c>
    </row>
    <row r="211" spans="1:9" ht="17" customHeight="1">
      <c r="A211" s="134" t="s">
        <v>366</v>
      </c>
      <c r="B211" s="133">
        <v>2015</v>
      </c>
      <c r="C211" s="156">
        <v>56</v>
      </c>
      <c r="D211" s="134" t="s">
        <v>384</v>
      </c>
      <c r="E211" s="140">
        <v>0.59689999999999999</v>
      </c>
      <c r="F211" s="141">
        <v>0.18729999999999999</v>
      </c>
      <c r="G211" s="140">
        <v>0.21579999999999999</v>
      </c>
      <c r="H211" s="139">
        <v>1847</v>
      </c>
      <c r="I211" s="139">
        <v>20</v>
      </c>
    </row>
    <row r="212" spans="1:9" ht="35" customHeight="1">
      <c r="A212" s="134" t="s">
        <v>366</v>
      </c>
      <c r="B212" s="133">
        <v>2015</v>
      </c>
      <c r="C212" s="156">
        <v>57</v>
      </c>
      <c r="D212" s="132" t="s">
        <v>385</v>
      </c>
      <c r="E212" s="140">
        <v>0.6079</v>
      </c>
      <c r="F212" s="141">
        <v>0.2235</v>
      </c>
      <c r="G212" s="140">
        <v>0.1686</v>
      </c>
      <c r="H212" s="139">
        <v>1690</v>
      </c>
      <c r="I212" s="139">
        <v>171</v>
      </c>
    </row>
    <row r="213" spans="1:9" ht="35" customHeight="1">
      <c r="A213" s="134" t="s">
        <v>366</v>
      </c>
      <c r="B213" s="133">
        <v>2015</v>
      </c>
      <c r="C213" s="156">
        <v>58</v>
      </c>
      <c r="D213" s="132" t="s">
        <v>386</v>
      </c>
      <c r="E213" s="140">
        <v>0.5353</v>
      </c>
      <c r="F213" s="141">
        <v>0.21060000000000001</v>
      </c>
      <c r="G213" s="140">
        <v>0.25409999999999999</v>
      </c>
      <c r="H213" s="139">
        <v>1810</v>
      </c>
      <c r="I213" s="139">
        <v>69</v>
      </c>
    </row>
    <row r="214" spans="1:9" ht="17" customHeight="1">
      <c r="A214" s="134" t="s">
        <v>366</v>
      </c>
      <c r="B214" s="133">
        <v>2015</v>
      </c>
      <c r="C214" s="156">
        <v>59</v>
      </c>
      <c r="D214" s="134" t="s">
        <v>43</v>
      </c>
      <c r="E214" s="140">
        <v>0.58450000000000002</v>
      </c>
      <c r="F214" s="141">
        <v>0.20119999999999999</v>
      </c>
      <c r="G214" s="140">
        <v>0.21429999999999999</v>
      </c>
      <c r="H214" s="139">
        <v>1816</v>
      </c>
      <c r="I214" s="139">
        <v>59</v>
      </c>
    </row>
    <row r="215" spans="1:9" ht="35" customHeight="1">
      <c r="A215" s="134" t="s">
        <v>376</v>
      </c>
      <c r="B215" s="133">
        <v>2015</v>
      </c>
      <c r="C215" s="156">
        <v>60</v>
      </c>
      <c r="D215" s="132" t="s">
        <v>387</v>
      </c>
      <c r="E215" s="140">
        <v>0.63619999999999999</v>
      </c>
      <c r="F215" s="141">
        <v>0.1928</v>
      </c>
      <c r="G215" s="140">
        <v>0.1711</v>
      </c>
      <c r="H215" s="139">
        <v>1788</v>
      </c>
      <c r="I215" s="139">
        <v>84</v>
      </c>
    </row>
    <row r="216" spans="1:9" ht="17" customHeight="1">
      <c r="A216" s="134" t="s">
        <v>366</v>
      </c>
      <c r="B216" s="133">
        <v>2015</v>
      </c>
      <c r="C216" s="156">
        <v>61</v>
      </c>
      <c r="D216" s="134" t="s">
        <v>101</v>
      </c>
      <c r="E216" s="140">
        <v>0.56759999999999999</v>
      </c>
      <c r="F216" s="141">
        <v>0.20599999999999999</v>
      </c>
      <c r="G216" s="140">
        <v>0.22639999999999999</v>
      </c>
      <c r="H216" s="139">
        <v>1855</v>
      </c>
      <c r="I216" s="139">
        <v>18</v>
      </c>
    </row>
    <row r="217" spans="1:9" ht="17" customHeight="1">
      <c r="A217" s="134" t="s">
        <v>366</v>
      </c>
      <c r="B217" s="133">
        <v>2015</v>
      </c>
      <c r="C217" s="156">
        <v>62</v>
      </c>
      <c r="D217" s="134" t="s">
        <v>45</v>
      </c>
      <c r="E217" s="140">
        <v>0.65700000000000003</v>
      </c>
      <c r="F217" s="141">
        <v>0.2041</v>
      </c>
      <c r="G217" s="140">
        <v>0.1389</v>
      </c>
      <c r="H217" s="139">
        <v>1761</v>
      </c>
      <c r="I217" s="139">
        <v>114</v>
      </c>
    </row>
    <row r="218" spans="1:9" ht="35" customHeight="1">
      <c r="A218" s="132" t="s">
        <v>388</v>
      </c>
      <c r="B218" s="133">
        <v>2015</v>
      </c>
      <c r="C218" s="156">
        <v>63</v>
      </c>
      <c r="D218" s="134" t="s">
        <v>389</v>
      </c>
      <c r="E218" s="140">
        <v>0.56069999999999998</v>
      </c>
      <c r="F218" s="141">
        <v>0.18129999999999999</v>
      </c>
      <c r="G218" s="140">
        <v>0.25800000000000001</v>
      </c>
      <c r="H218" s="139">
        <v>1874</v>
      </c>
      <c r="I218" s="139" t="s">
        <v>222</v>
      </c>
    </row>
    <row r="219" spans="1:9" ht="35" customHeight="1">
      <c r="A219" s="132" t="s">
        <v>388</v>
      </c>
      <c r="B219" s="133">
        <v>2015</v>
      </c>
      <c r="C219" s="156">
        <v>64</v>
      </c>
      <c r="D219" s="132" t="s">
        <v>390</v>
      </c>
      <c r="E219" s="140">
        <v>0.5212</v>
      </c>
      <c r="F219" s="141">
        <v>0.18579999999999999</v>
      </c>
      <c r="G219" s="140">
        <v>0.29299999999999998</v>
      </c>
      <c r="H219" s="139">
        <v>1872</v>
      </c>
      <c r="I219" s="139" t="s">
        <v>222</v>
      </c>
    </row>
    <row r="220" spans="1:9" ht="35" customHeight="1">
      <c r="A220" s="132" t="s">
        <v>388</v>
      </c>
      <c r="B220" s="133">
        <v>2015</v>
      </c>
      <c r="C220" s="156">
        <v>65</v>
      </c>
      <c r="D220" s="134" t="s">
        <v>391</v>
      </c>
      <c r="E220" s="140">
        <v>0.50590000000000002</v>
      </c>
      <c r="F220" s="141">
        <v>0.1996</v>
      </c>
      <c r="G220" s="140">
        <v>0.29459999999999997</v>
      </c>
      <c r="H220" s="139">
        <v>1863</v>
      </c>
      <c r="I220" s="139" t="s">
        <v>222</v>
      </c>
    </row>
    <row r="221" spans="1:9" ht="35" customHeight="1">
      <c r="A221" s="132" t="s">
        <v>388</v>
      </c>
      <c r="B221" s="133">
        <v>2015</v>
      </c>
      <c r="C221" s="156">
        <v>66</v>
      </c>
      <c r="D221" s="134" t="s">
        <v>49</v>
      </c>
      <c r="E221" s="140">
        <v>0.45760000000000001</v>
      </c>
      <c r="F221" s="141">
        <v>0.24759999999999999</v>
      </c>
      <c r="G221" s="140">
        <v>0.29480000000000001</v>
      </c>
      <c r="H221" s="139">
        <v>1866</v>
      </c>
      <c r="I221" s="139" t="s">
        <v>222</v>
      </c>
    </row>
    <row r="222" spans="1:9" ht="35" customHeight="1">
      <c r="A222" s="132" t="s">
        <v>388</v>
      </c>
      <c r="B222" s="133">
        <v>2015</v>
      </c>
      <c r="C222" s="156">
        <v>67</v>
      </c>
      <c r="D222" s="134" t="s">
        <v>50</v>
      </c>
      <c r="E222" s="140">
        <v>0.3145</v>
      </c>
      <c r="F222" s="141">
        <v>0.25659999999999999</v>
      </c>
      <c r="G222" s="140">
        <v>0.4289</v>
      </c>
      <c r="H222" s="139">
        <v>1868</v>
      </c>
      <c r="I222" s="139" t="s">
        <v>222</v>
      </c>
    </row>
    <row r="223" spans="1:9" ht="35" customHeight="1">
      <c r="A223" s="132" t="s">
        <v>388</v>
      </c>
      <c r="B223" s="133">
        <v>2015</v>
      </c>
      <c r="C223" s="156">
        <v>68</v>
      </c>
      <c r="D223" s="134" t="s">
        <v>51</v>
      </c>
      <c r="E223" s="140">
        <v>0.62419999999999998</v>
      </c>
      <c r="F223" s="141">
        <v>0.22159999999999999</v>
      </c>
      <c r="G223" s="140">
        <v>0.1542</v>
      </c>
      <c r="H223" s="139">
        <v>1867</v>
      </c>
      <c r="I223" s="139" t="s">
        <v>222</v>
      </c>
    </row>
    <row r="224" spans="1:9" ht="35" customHeight="1">
      <c r="A224" s="132" t="s">
        <v>388</v>
      </c>
      <c r="B224" s="133">
        <v>2015</v>
      </c>
      <c r="C224" s="156">
        <v>69</v>
      </c>
      <c r="D224" s="134" t="s">
        <v>392</v>
      </c>
      <c r="E224" s="140">
        <v>0.71040000000000003</v>
      </c>
      <c r="F224" s="141">
        <v>0.1447</v>
      </c>
      <c r="G224" s="140">
        <v>0.14480000000000001</v>
      </c>
      <c r="H224" s="139">
        <v>1867</v>
      </c>
      <c r="I224" s="139" t="s">
        <v>222</v>
      </c>
    </row>
    <row r="225" spans="1:9" ht="35" customHeight="1">
      <c r="A225" s="132" t="s">
        <v>388</v>
      </c>
      <c r="B225" s="133">
        <v>2015</v>
      </c>
      <c r="C225" s="156">
        <v>70</v>
      </c>
      <c r="D225" s="134" t="s">
        <v>53</v>
      </c>
      <c r="E225" s="140">
        <v>0.62880000000000003</v>
      </c>
      <c r="F225" s="141">
        <v>0.14680000000000001</v>
      </c>
      <c r="G225" s="140">
        <v>0.22439999999999999</v>
      </c>
      <c r="H225" s="139">
        <v>1879</v>
      </c>
      <c r="I225" s="139" t="s">
        <v>222</v>
      </c>
    </row>
    <row r="226" spans="1:9" ht="35" customHeight="1">
      <c r="A226" s="132" t="s">
        <v>388</v>
      </c>
      <c r="B226" s="133">
        <v>2015</v>
      </c>
      <c r="C226" s="156">
        <v>71</v>
      </c>
      <c r="D226" s="134" t="s">
        <v>393</v>
      </c>
      <c r="E226" s="140">
        <v>0.66069999999999995</v>
      </c>
      <c r="F226" s="141">
        <v>0.1734</v>
      </c>
      <c r="G226" s="140">
        <v>0.16589999999999999</v>
      </c>
      <c r="H226" s="139">
        <v>1866</v>
      </c>
      <c r="I226" s="139" t="s">
        <v>222</v>
      </c>
    </row>
    <row r="227" spans="1:9" ht="35" customHeight="1">
      <c r="A227" s="132" t="s">
        <v>388</v>
      </c>
      <c r="B227" s="133">
        <v>2015</v>
      </c>
      <c r="C227" s="156">
        <v>79</v>
      </c>
      <c r="D227" s="134" t="s">
        <v>55</v>
      </c>
      <c r="E227" s="140">
        <v>0.86280000000000001</v>
      </c>
      <c r="F227" s="141">
        <v>7.9699999999999993E-2</v>
      </c>
      <c r="G227" s="140">
        <v>5.7500000000000002E-2</v>
      </c>
      <c r="H227" s="139">
        <v>1575</v>
      </c>
      <c r="I227" s="139">
        <v>13</v>
      </c>
    </row>
    <row r="228" spans="1:9" ht="35" customHeight="1">
      <c r="A228" s="132" t="s">
        <v>388</v>
      </c>
      <c r="B228" s="133">
        <v>2015</v>
      </c>
      <c r="C228" s="156">
        <v>80</v>
      </c>
      <c r="D228" s="132" t="s">
        <v>394</v>
      </c>
      <c r="E228" s="140">
        <v>0.93369999999999997</v>
      </c>
      <c r="F228" s="141">
        <v>4.2799999999999998E-2</v>
      </c>
      <c r="G228" s="140">
        <v>2.3599999999999999E-2</v>
      </c>
      <c r="H228" s="139">
        <v>989</v>
      </c>
      <c r="I228" s="139">
        <v>12</v>
      </c>
    </row>
    <row r="229" spans="1:9" ht="35" customHeight="1">
      <c r="A229" s="132" t="s">
        <v>388</v>
      </c>
      <c r="B229" s="133">
        <v>2015</v>
      </c>
      <c r="C229" s="156">
        <v>81</v>
      </c>
      <c r="D229" s="132" t="s">
        <v>395</v>
      </c>
      <c r="E229" s="140">
        <v>0.82430000000000003</v>
      </c>
      <c r="F229" s="141">
        <v>0.1366</v>
      </c>
      <c r="G229" s="140">
        <v>3.9E-2</v>
      </c>
      <c r="H229" s="139">
        <v>383</v>
      </c>
      <c r="I229" s="139">
        <v>22</v>
      </c>
    </row>
    <row r="230" spans="1:9" ht="35" customHeight="1">
      <c r="A230" s="132" t="s">
        <v>388</v>
      </c>
      <c r="B230" s="133">
        <v>2015</v>
      </c>
      <c r="C230" s="156">
        <v>82</v>
      </c>
      <c r="D230" s="132" t="s">
        <v>396</v>
      </c>
      <c r="E230" s="140">
        <v>0.77359999999999995</v>
      </c>
      <c r="F230" s="141">
        <v>0.1812</v>
      </c>
      <c r="G230" s="140">
        <v>4.5100000000000001E-2</v>
      </c>
      <c r="H230" s="139">
        <v>128</v>
      </c>
      <c r="I230" s="139">
        <v>20</v>
      </c>
    </row>
    <row r="231" spans="1:9" ht="35" customHeight="1">
      <c r="A231" s="132" t="s">
        <v>388</v>
      </c>
      <c r="B231" s="133">
        <v>2015</v>
      </c>
      <c r="C231" s="156">
        <v>83</v>
      </c>
      <c r="D231" s="132" t="s">
        <v>397</v>
      </c>
      <c r="E231" s="140">
        <v>0.86950000000000005</v>
      </c>
      <c r="F231" s="141">
        <v>0.1079</v>
      </c>
      <c r="G231" s="140">
        <v>2.2700000000000001E-2</v>
      </c>
      <c r="H231" s="139">
        <v>126</v>
      </c>
      <c r="I231" s="139">
        <v>19</v>
      </c>
    </row>
    <row r="232" spans="1:9" ht="35" customHeight="1">
      <c r="A232" s="132" t="s">
        <v>388</v>
      </c>
      <c r="B232" s="133">
        <v>2015</v>
      </c>
      <c r="C232" s="156">
        <v>84</v>
      </c>
      <c r="D232" s="132" t="s">
        <v>398</v>
      </c>
      <c r="E232" s="140">
        <v>0.70369999999999999</v>
      </c>
      <c r="F232" s="141">
        <v>0.25130000000000002</v>
      </c>
      <c r="G232" s="140">
        <v>4.5100000000000001E-2</v>
      </c>
      <c r="H232" s="139">
        <v>43</v>
      </c>
      <c r="I232" s="139">
        <v>23</v>
      </c>
    </row>
    <row r="233" spans="1:9" ht="17" customHeight="1">
      <c r="A233" s="134" t="s">
        <v>366</v>
      </c>
      <c r="B233" s="133">
        <v>2014</v>
      </c>
      <c r="C233" s="156">
        <v>1</v>
      </c>
      <c r="D233" s="134" t="s">
        <v>367</v>
      </c>
      <c r="E233" s="140">
        <v>0.70130000000000003</v>
      </c>
      <c r="F233" s="141">
        <v>0.14330000000000001</v>
      </c>
      <c r="G233" s="140">
        <v>0.15540000000000001</v>
      </c>
      <c r="H233" s="139">
        <v>2469</v>
      </c>
      <c r="I233" s="139" t="s">
        <v>222</v>
      </c>
    </row>
    <row r="234" spans="1:9" ht="17" customHeight="1">
      <c r="A234" s="134" t="s">
        <v>366</v>
      </c>
      <c r="B234" s="133">
        <v>2014</v>
      </c>
      <c r="C234" s="156">
        <v>2</v>
      </c>
      <c r="D234" s="134" t="s">
        <v>0</v>
      </c>
      <c r="E234" s="140">
        <v>0.71989999999999998</v>
      </c>
      <c r="F234" s="141">
        <v>0.13750000000000001</v>
      </c>
      <c r="G234" s="140">
        <v>0.1426</v>
      </c>
      <c r="H234" s="139">
        <v>2452</v>
      </c>
      <c r="I234" s="139" t="s">
        <v>222</v>
      </c>
    </row>
    <row r="235" spans="1:9" ht="17" customHeight="1">
      <c r="A235" s="134" t="s">
        <v>366</v>
      </c>
      <c r="B235" s="133">
        <v>2014</v>
      </c>
      <c r="C235" s="156">
        <v>3</v>
      </c>
      <c r="D235" s="134" t="s">
        <v>1</v>
      </c>
      <c r="E235" s="140">
        <v>0.56230000000000002</v>
      </c>
      <c r="F235" s="141">
        <v>0.1779</v>
      </c>
      <c r="G235" s="140">
        <v>0.25979999999999998</v>
      </c>
      <c r="H235" s="139">
        <v>2433</v>
      </c>
      <c r="I235" s="139" t="s">
        <v>222</v>
      </c>
    </row>
    <row r="236" spans="1:9" ht="17" customHeight="1">
      <c r="A236" s="134" t="s">
        <v>366</v>
      </c>
      <c r="B236" s="133">
        <v>2014</v>
      </c>
      <c r="C236" s="156">
        <v>4</v>
      </c>
      <c r="D236" s="134" t="s">
        <v>90</v>
      </c>
      <c r="E236" s="140">
        <v>0.74850000000000005</v>
      </c>
      <c r="F236" s="141">
        <v>0.13170000000000001</v>
      </c>
      <c r="G236" s="140">
        <v>0.11990000000000001</v>
      </c>
      <c r="H236" s="139">
        <v>2456</v>
      </c>
      <c r="I236" s="139" t="s">
        <v>222</v>
      </c>
    </row>
    <row r="237" spans="1:9" ht="17" customHeight="1">
      <c r="A237" s="134" t="s">
        <v>366</v>
      </c>
      <c r="B237" s="133">
        <v>2014</v>
      </c>
      <c r="C237" s="156">
        <v>5</v>
      </c>
      <c r="D237" s="134" t="s">
        <v>2</v>
      </c>
      <c r="E237" s="140">
        <v>0.84140000000000004</v>
      </c>
      <c r="F237" s="141">
        <v>0.1009</v>
      </c>
      <c r="G237" s="140">
        <v>5.7799999999999997E-2</v>
      </c>
      <c r="H237" s="139">
        <v>2430</v>
      </c>
      <c r="I237" s="139" t="s">
        <v>222</v>
      </c>
    </row>
    <row r="238" spans="1:9" ht="17" customHeight="1">
      <c r="A238" s="134" t="s">
        <v>366</v>
      </c>
      <c r="B238" s="133">
        <v>2014</v>
      </c>
      <c r="C238" s="156">
        <v>6</v>
      </c>
      <c r="D238" s="134" t="s">
        <v>3</v>
      </c>
      <c r="E238" s="140">
        <v>0.73540000000000005</v>
      </c>
      <c r="F238" s="141">
        <v>0.13689999999999999</v>
      </c>
      <c r="G238" s="140">
        <v>0.1278</v>
      </c>
      <c r="H238" s="139">
        <v>2444</v>
      </c>
      <c r="I238" s="139" t="s">
        <v>222</v>
      </c>
    </row>
    <row r="239" spans="1:9" ht="17" customHeight="1">
      <c r="A239" s="134" t="s">
        <v>366</v>
      </c>
      <c r="B239" s="133">
        <v>2014</v>
      </c>
      <c r="C239" s="156">
        <v>7</v>
      </c>
      <c r="D239" s="134" t="s">
        <v>95</v>
      </c>
      <c r="E239" s="140">
        <v>0.96440000000000003</v>
      </c>
      <c r="F239" s="141">
        <v>2.1600000000000001E-2</v>
      </c>
      <c r="G239" s="140">
        <v>1.4E-2</v>
      </c>
      <c r="H239" s="139">
        <v>2466</v>
      </c>
      <c r="I239" s="139" t="s">
        <v>222</v>
      </c>
    </row>
    <row r="240" spans="1:9" ht="17" customHeight="1">
      <c r="A240" s="134" t="s">
        <v>366</v>
      </c>
      <c r="B240" s="133">
        <v>2014</v>
      </c>
      <c r="C240" s="156">
        <v>8</v>
      </c>
      <c r="D240" s="134" t="s">
        <v>4</v>
      </c>
      <c r="E240" s="140">
        <v>0.89729999999999999</v>
      </c>
      <c r="F240" s="141">
        <v>8.0699999999999994E-2</v>
      </c>
      <c r="G240" s="140">
        <v>2.2100000000000002E-2</v>
      </c>
      <c r="H240" s="139">
        <v>2460</v>
      </c>
      <c r="I240" s="139" t="s">
        <v>222</v>
      </c>
    </row>
    <row r="241" spans="1:9" ht="17" customHeight="1">
      <c r="A241" s="134" t="s">
        <v>366</v>
      </c>
      <c r="B241" s="133">
        <v>2014</v>
      </c>
      <c r="C241" s="156">
        <v>9</v>
      </c>
      <c r="D241" s="134" t="s">
        <v>368</v>
      </c>
      <c r="E241" s="140">
        <v>0.47520000000000001</v>
      </c>
      <c r="F241" s="141">
        <v>0.1638</v>
      </c>
      <c r="G241" s="140">
        <v>0.36109999999999998</v>
      </c>
      <c r="H241" s="139">
        <v>2462</v>
      </c>
      <c r="I241" s="139">
        <v>4</v>
      </c>
    </row>
    <row r="242" spans="1:9" ht="17" customHeight="1">
      <c r="A242" s="134" t="s">
        <v>366</v>
      </c>
      <c r="B242" s="133">
        <v>2014</v>
      </c>
      <c r="C242" s="156">
        <v>10</v>
      </c>
      <c r="D242" s="134" t="s">
        <v>230</v>
      </c>
      <c r="E242" s="140">
        <v>0.64029999999999998</v>
      </c>
      <c r="F242" s="141">
        <v>0.14990000000000001</v>
      </c>
      <c r="G242" s="140">
        <v>0.20979999999999999</v>
      </c>
      <c r="H242" s="139">
        <v>2454</v>
      </c>
      <c r="I242" s="139">
        <v>1</v>
      </c>
    </row>
    <row r="243" spans="1:9" ht="17" customHeight="1">
      <c r="A243" s="134" t="s">
        <v>366</v>
      </c>
      <c r="B243" s="133">
        <v>2014</v>
      </c>
      <c r="C243" s="156">
        <v>11</v>
      </c>
      <c r="D243" s="134" t="s">
        <v>369</v>
      </c>
      <c r="E243" s="140">
        <v>0.56889999999999996</v>
      </c>
      <c r="F243" s="141">
        <v>0.1595</v>
      </c>
      <c r="G243" s="140">
        <v>0.27160000000000001</v>
      </c>
      <c r="H243" s="139">
        <v>2401</v>
      </c>
      <c r="I243" s="139">
        <v>7</v>
      </c>
    </row>
    <row r="244" spans="1:9" ht="17" customHeight="1">
      <c r="A244" s="134" t="s">
        <v>366</v>
      </c>
      <c r="B244" s="133">
        <v>2014</v>
      </c>
      <c r="C244" s="156">
        <v>12</v>
      </c>
      <c r="D244" s="134" t="s">
        <v>370</v>
      </c>
      <c r="E244" s="140">
        <v>0.84370000000000001</v>
      </c>
      <c r="F244" s="141">
        <v>8.9499999999999996E-2</v>
      </c>
      <c r="G244" s="140">
        <v>6.6799999999999998E-2</v>
      </c>
      <c r="H244" s="139">
        <v>2454</v>
      </c>
      <c r="I244" s="139">
        <v>2</v>
      </c>
    </row>
    <row r="245" spans="1:9" ht="17" customHeight="1">
      <c r="A245" s="134" t="s">
        <v>366</v>
      </c>
      <c r="B245" s="133">
        <v>2014</v>
      </c>
      <c r="C245" s="156">
        <v>13</v>
      </c>
      <c r="D245" s="134" t="s">
        <v>7</v>
      </c>
      <c r="E245" s="140">
        <v>0.88480000000000003</v>
      </c>
      <c r="F245" s="141">
        <v>7.7700000000000005E-2</v>
      </c>
      <c r="G245" s="140">
        <v>3.7400000000000003E-2</v>
      </c>
      <c r="H245" s="139">
        <v>2433</v>
      </c>
      <c r="I245" s="139">
        <v>2</v>
      </c>
    </row>
    <row r="246" spans="1:9" ht="35" customHeight="1">
      <c r="A246" s="134" t="s">
        <v>366</v>
      </c>
      <c r="B246" s="133">
        <v>2014</v>
      </c>
      <c r="C246" s="156">
        <v>14</v>
      </c>
      <c r="D246" s="132" t="s">
        <v>371</v>
      </c>
      <c r="E246" s="140">
        <v>0.80959999999999999</v>
      </c>
      <c r="F246" s="141">
        <v>9.8900000000000002E-2</v>
      </c>
      <c r="G246" s="140">
        <v>9.1499999999999998E-2</v>
      </c>
      <c r="H246" s="139">
        <v>2459</v>
      </c>
      <c r="I246" s="139">
        <v>3</v>
      </c>
    </row>
    <row r="247" spans="1:9" ht="17" customHeight="1">
      <c r="A247" s="134" t="s">
        <v>366</v>
      </c>
      <c r="B247" s="133">
        <v>2014</v>
      </c>
      <c r="C247" s="156">
        <v>15</v>
      </c>
      <c r="D247" s="134" t="s">
        <v>97</v>
      </c>
      <c r="E247" s="140">
        <v>0.59399999999999997</v>
      </c>
      <c r="F247" s="141">
        <v>0.18579999999999999</v>
      </c>
      <c r="G247" s="140">
        <v>0.22020000000000001</v>
      </c>
      <c r="H247" s="139">
        <v>2436</v>
      </c>
      <c r="I247" s="139">
        <v>30</v>
      </c>
    </row>
    <row r="248" spans="1:9" ht="17" customHeight="1">
      <c r="A248" s="134" t="s">
        <v>366</v>
      </c>
      <c r="B248" s="133">
        <v>2014</v>
      </c>
      <c r="C248" s="156">
        <v>16</v>
      </c>
      <c r="D248" s="134" t="s">
        <v>8</v>
      </c>
      <c r="E248" s="140">
        <v>0.77959999999999996</v>
      </c>
      <c r="F248" s="141">
        <v>0.14499999999999999</v>
      </c>
      <c r="G248" s="140">
        <v>7.5300000000000006E-2</v>
      </c>
      <c r="H248" s="139">
        <v>2449</v>
      </c>
      <c r="I248" s="139">
        <v>13</v>
      </c>
    </row>
    <row r="249" spans="1:9" ht="17" customHeight="1">
      <c r="A249" s="134" t="s">
        <v>366</v>
      </c>
      <c r="B249" s="133">
        <v>2014</v>
      </c>
      <c r="C249" s="156">
        <v>17</v>
      </c>
      <c r="D249" s="134" t="s">
        <v>372</v>
      </c>
      <c r="E249" s="140">
        <v>0.65029999999999999</v>
      </c>
      <c r="F249" s="141">
        <v>0.1905</v>
      </c>
      <c r="G249" s="140">
        <v>0.15920000000000001</v>
      </c>
      <c r="H249" s="139">
        <v>2275</v>
      </c>
      <c r="I249" s="139">
        <v>186</v>
      </c>
    </row>
    <row r="250" spans="1:9" ht="17" customHeight="1">
      <c r="A250" s="134" t="s">
        <v>366</v>
      </c>
      <c r="B250" s="133">
        <v>2014</v>
      </c>
      <c r="C250" s="156">
        <v>18</v>
      </c>
      <c r="D250" s="134" t="s">
        <v>10</v>
      </c>
      <c r="E250" s="140">
        <v>0.50900000000000001</v>
      </c>
      <c r="F250" s="141">
        <v>0.24249999999999999</v>
      </c>
      <c r="G250" s="140">
        <v>0.2485</v>
      </c>
      <c r="H250" s="139">
        <v>2428</v>
      </c>
      <c r="I250" s="139">
        <v>31</v>
      </c>
    </row>
    <row r="251" spans="1:9" ht="35" customHeight="1">
      <c r="A251" s="134" t="s">
        <v>366</v>
      </c>
      <c r="B251" s="133">
        <v>2014</v>
      </c>
      <c r="C251" s="156">
        <v>19</v>
      </c>
      <c r="D251" s="132" t="s">
        <v>373</v>
      </c>
      <c r="E251" s="140">
        <v>0.45979999999999999</v>
      </c>
      <c r="F251" s="141">
        <v>0.19020000000000001</v>
      </c>
      <c r="G251" s="140">
        <v>0.35010000000000002</v>
      </c>
      <c r="H251" s="139">
        <v>2421</v>
      </c>
      <c r="I251" s="139">
        <v>43</v>
      </c>
    </row>
    <row r="252" spans="1:9" ht="17" customHeight="1">
      <c r="A252" s="134" t="s">
        <v>366</v>
      </c>
      <c r="B252" s="133">
        <v>2014</v>
      </c>
      <c r="C252" s="156">
        <v>20</v>
      </c>
      <c r="D252" s="134" t="s">
        <v>374</v>
      </c>
      <c r="E252" s="140">
        <v>0.76839999999999997</v>
      </c>
      <c r="F252" s="141">
        <v>0.1258</v>
      </c>
      <c r="G252" s="140">
        <v>0.10589999999999999</v>
      </c>
      <c r="H252" s="139">
        <v>2463</v>
      </c>
      <c r="I252" s="139" t="s">
        <v>222</v>
      </c>
    </row>
    <row r="253" spans="1:9" ht="17" customHeight="1">
      <c r="A253" s="134" t="s">
        <v>366</v>
      </c>
      <c r="B253" s="133">
        <v>2014</v>
      </c>
      <c r="C253" s="156">
        <v>21</v>
      </c>
      <c r="D253" s="134" t="s">
        <v>12</v>
      </c>
      <c r="E253" s="140">
        <v>0.60189999999999999</v>
      </c>
      <c r="F253" s="141">
        <v>0.1991</v>
      </c>
      <c r="G253" s="140">
        <v>0.19900000000000001</v>
      </c>
      <c r="H253" s="139">
        <v>2335</v>
      </c>
      <c r="I253" s="139">
        <v>131</v>
      </c>
    </row>
    <row r="254" spans="1:9" ht="17" customHeight="1">
      <c r="A254" s="134" t="s">
        <v>366</v>
      </c>
      <c r="B254" s="133">
        <v>2014</v>
      </c>
      <c r="C254" s="156">
        <v>22</v>
      </c>
      <c r="D254" s="134" t="s">
        <v>13</v>
      </c>
      <c r="E254" s="140">
        <v>0.36899999999999999</v>
      </c>
      <c r="F254" s="141">
        <v>0.25180000000000002</v>
      </c>
      <c r="G254" s="140">
        <v>0.37930000000000003</v>
      </c>
      <c r="H254" s="139">
        <v>2218</v>
      </c>
      <c r="I254" s="139">
        <v>236</v>
      </c>
    </row>
    <row r="255" spans="1:9" ht="17" customHeight="1">
      <c r="A255" s="134" t="s">
        <v>366</v>
      </c>
      <c r="B255" s="133">
        <v>2014</v>
      </c>
      <c r="C255" s="156">
        <v>23</v>
      </c>
      <c r="D255" s="134" t="s">
        <v>14</v>
      </c>
      <c r="E255" s="140">
        <v>0.28439999999999999</v>
      </c>
      <c r="F255" s="141">
        <v>0.27339999999999998</v>
      </c>
      <c r="G255" s="140">
        <v>0.44209999999999999</v>
      </c>
      <c r="H255" s="139">
        <v>2063</v>
      </c>
      <c r="I255" s="139">
        <v>394</v>
      </c>
    </row>
    <row r="256" spans="1:9" ht="17" customHeight="1">
      <c r="A256" s="134" t="s">
        <v>366</v>
      </c>
      <c r="B256" s="133">
        <v>2014</v>
      </c>
      <c r="C256" s="156">
        <v>24</v>
      </c>
      <c r="D256" s="134" t="s">
        <v>375</v>
      </c>
      <c r="E256" s="140">
        <v>0.27</v>
      </c>
      <c r="F256" s="141">
        <v>0.24590000000000001</v>
      </c>
      <c r="G256" s="140">
        <v>0.48409999999999997</v>
      </c>
      <c r="H256" s="139">
        <v>2214</v>
      </c>
      <c r="I256" s="139">
        <v>247</v>
      </c>
    </row>
    <row r="257" spans="1:9" ht="17" customHeight="1">
      <c r="A257" s="134" t="s">
        <v>366</v>
      </c>
      <c r="B257" s="133">
        <v>2014</v>
      </c>
      <c r="C257" s="156">
        <v>25</v>
      </c>
      <c r="D257" s="134" t="s">
        <v>16</v>
      </c>
      <c r="E257" s="140">
        <v>0.374</v>
      </c>
      <c r="F257" s="141">
        <v>0.23899999999999999</v>
      </c>
      <c r="G257" s="140">
        <v>0.38690000000000002</v>
      </c>
      <c r="H257" s="139">
        <v>2174</v>
      </c>
      <c r="I257" s="139">
        <v>283</v>
      </c>
    </row>
    <row r="258" spans="1:9" ht="17" customHeight="1">
      <c r="A258" s="134" t="s">
        <v>366</v>
      </c>
      <c r="B258" s="133">
        <v>2014</v>
      </c>
      <c r="C258" s="156">
        <v>26</v>
      </c>
      <c r="D258" s="134" t="s">
        <v>98</v>
      </c>
      <c r="E258" s="140">
        <v>0.75409999999999999</v>
      </c>
      <c r="F258" s="141">
        <v>0.1148</v>
      </c>
      <c r="G258" s="140">
        <v>0.13109999999999999</v>
      </c>
      <c r="H258" s="139">
        <v>2454</v>
      </c>
      <c r="I258" s="139">
        <v>11</v>
      </c>
    </row>
    <row r="259" spans="1:9" ht="17" customHeight="1">
      <c r="A259" s="134" t="s">
        <v>366</v>
      </c>
      <c r="B259" s="133">
        <v>2014</v>
      </c>
      <c r="C259" s="156">
        <v>27</v>
      </c>
      <c r="D259" s="134" t="s">
        <v>17</v>
      </c>
      <c r="E259" s="140">
        <v>0.55689999999999995</v>
      </c>
      <c r="F259" s="141">
        <v>0.30320000000000003</v>
      </c>
      <c r="G259" s="140">
        <v>0.1399</v>
      </c>
      <c r="H259" s="139">
        <v>2276</v>
      </c>
      <c r="I259" s="139">
        <v>187</v>
      </c>
    </row>
    <row r="260" spans="1:9" ht="17" customHeight="1">
      <c r="A260" s="134" t="s">
        <v>376</v>
      </c>
      <c r="B260" s="133">
        <v>2014</v>
      </c>
      <c r="C260" s="156">
        <v>28</v>
      </c>
      <c r="D260" s="134" t="s">
        <v>18</v>
      </c>
      <c r="E260" s="140">
        <v>0.86750000000000005</v>
      </c>
      <c r="F260" s="141">
        <v>0.1095</v>
      </c>
      <c r="G260" s="140">
        <v>2.3099999999999999E-2</v>
      </c>
      <c r="H260" s="139">
        <v>2455</v>
      </c>
      <c r="I260" s="139" t="s">
        <v>222</v>
      </c>
    </row>
    <row r="261" spans="1:9" ht="35" customHeight="1">
      <c r="A261" s="134" t="s">
        <v>366</v>
      </c>
      <c r="B261" s="133">
        <v>2014</v>
      </c>
      <c r="C261" s="156">
        <v>29</v>
      </c>
      <c r="D261" s="132" t="s">
        <v>377</v>
      </c>
      <c r="E261" s="140">
        <v>0.75680000000000003</v>
      </c>
      <c r="F261" s="141">
        <v>0.1459</v>
      </c>
      <c r="G261" s="140">
        <v>9.74E-2</v>
      </c>
      <c r="H261" s="139">
        <v>2372</v>
      </c>
      <c r="I261" s="139">
        <v>69</v>
      </c>
    </row>
    <row r="262" spans="1:9" ht="17" customHeight="1">
      <c r="A262" s="134" t="s">
        <v>366</v>
      </c>
      <c r="B262" s="133">
        <v>2014</v>
      </c>
      <c r="C262" s="156">
        <v>30</v>
      </c>
      <c r="D262" s="134" t="s">
        <v>20</v>
      </c>
      <c r="E262" s="140">
        <v>0.39029999999999998</v>
      </c>
      <c r="F262" s="141">
        <v>0.25090000000000001</v>
      </c>
      <c r="G262" s="140">
        <v>0.35870000000000002</v>
      </c>
      <c r="H262" s="139">
        <v>2357</v>
      </c>
      <c r="I262" s="139">
        <v>81</v>
      </c>
    </row>
    <row r="263" spans="1:9" ht="17" customHeight="1">
      <c r="A263" s="134" t="s">
        <v>366</v>
      </c>
      <c r="B263" s="133">
        <v>2014</v>
      </c>
      <c r="C263" s="156">
        <v>31</v>
      </c>
      <c r="D263" s="134" t="s">
        <v>21</v>
      </c>
      <c r="E263" s="140">
        <v>0.47249999999999998</v>
      </c>
      <c r="F263" s="141">
        <v>0.2344</v>
      </c>
      <c r="G263" s="140">
        <v>0.29310000000000003</v>
      </c>
      <c r="H263" s="139">
        <v>2349</v>
      </c>
      <c r="I263" s="139">
        <v>81</v>
      </c>
    </row>
    <row r="264" spans="1:9" ht="17" customHeight="1">
      <c r="A264" s="134" t="s">
        <v>366</v>
      </c>
      <c r="B264" s="133">
        <v>2014</v>
      </c>
      <c r="C264" s="156">
        <v>32</v>
      </c>
      <c r="D264" s="134" t="s">
        <v>22</v>
      </c>
      <c r="E264" s="140">
        <v>0.37630000000000002</v>
      </c>
      <c r="F264" s="141">
        <v>0.26889999999999997</v>
      </c>
      <c r="G264" s="140">
        <v>0.3548</v>
      </c>
      <c r="H264" s="139">
        <v>2331</v>
      </c>
      <c r="I264" s="139">
        <v>99</v>
      </c>
    </row>
    <row r="265" spans="1:9" ht="17" customHeight="1">
      <c r="A265" s="134" t="s">
        <v>366</v>
      </c>
      <c r="B265" s="133">
        <v>2014</v>
      </c>
      <c r="C265" s="156">
        <v>33</v>
      </c>
      <c r="D265" s="134" t="s">
        <v>23</v>
      </c>
      <c r="E265" s="140">
        <v>0.16239999999999999</v>
      </c>
      <c r="F265" s="141">
        <v>0.23269999999999999</v>
      </c>
      <c r="G265" s="140">
        <v>0.60489999999999999</v>
      </c>
      <c r="H265" s="139">
        <v>2253</v>
      </c>
      <c r="I265" s="139">
        <v>175</v>
      </c>
    </row>
    <row r="266" spans="1:9" ht="35" customHeight="1">
      <c r="A266" s="134" t="s">
        <v>366</v>
      </c>
      <c r="B266" s="133">
        <v>2014</v>
      </c>
      <c r="C266" s="156">
        <v>34</v>
      </c>
      <c r="D266" s="132" t="s">
        <v>378</v>
      </c>
      <c r="E266" s="140">
        <v>0.5978</v>
      </c>
      <c r="F266" s="141">
        <v>0.22500000000000001</v>
      </c>
      <c r="G266" s="140">
        <v>0.1772</v>
      </c>
      <c r="H266" s="139">
        <v>2207</v>
      </c>
      <c r="I266" s="139">
        <v>227</v>
      </c>
    </row>
    <row r="267" spans="1:9" ht="17" customHeight="1">
      <c r="A267" s="134" t="s">
        <v>366</v>
      </c>
      <c r="B267" s="133">
        <v>2014</v>
      </c>
      <c r="C267" s="156">
        <v>35</v>
      </c>
      <c r="D267" s="134" t="s">
        <v>99</v>
      </c>
      <c r="E267" s="140">
        <v>0.85299999999999998</v>
      </c>
      <c r="F267" s="141">
        <v>0.1076</v>
      </c>
      <c r="G267" s="140">
        <v>3.9399999999999998E-2</v>
      </c>
      <c r="H267" s="139">
        <v>2367</v>
      </c>
      <c r="I267" s="139">
        <v>65</v>
      </c>
    </row>
    <row r="268" spans="1:9" ht="17" customHeight="1">
      <c r="A268" s="134" t="s">
        <v>366</v>
      </c>
      <c r="B268" s="133">
        <v>2014</v>
      </c>
      <c r="C268" s="156">
        <v>36</v>
      </c>
      <c r="D268" s="134" t="s">
        <v>24</v>
      </c>
      <c r="E268" s="140">
        <v>0.76839999999999997</v>
      </c>
      <c r="F268" s="141">
        <v>0.16009999999999999</v>
      </c>
      <c r="G268" s="140">
        <v>7.1499999999999994E-2</v>
      </c>
      <c r="H268" s="139">
        <v>2368</v>
      </c>
      <c r="I268" s="139">
        <v>70</v>
      </c>
    </row>
    <row r="269" spans="1:9" ht="35" customHeight="1">
      <c r="A269" s="134" t="s">
        <v>366</v>
      </c>
      <c r="B269" s="133">
        <v>2014</v>
      </c>
      <c r="C269" s="156">
        <v>37</v>
      </c>
      <c r="D269" s="132" t="s">
        <v>379</v>
      </c>
      <c r="E269" s="140">
        <v>0.4753</v>
      </c>
      <c r="F269" s="141">
        <v>0.22570000000000001</v>
      </c>
      <c r="G269" s="140">
        <v>0.29909999999999998</v>
      </c>
      <c r="H269" s="139">
        <v>2189</v>
      </c>
      <c r="I269" s="139">
        <v>238</v>
      </c>
    </row>
    <row r="270" spans="1:9" ht="53" customHeight="1">
      <c r="A270" s="134" t="s">
        <v>366</v>
      </c>
      <c r="B270" s="133">
        <v>2014</v>
      </c>
      <c r="C270" s="156">
        <v>38</v>
      </c>
      <c r="D270" s="132" t="s">
        <v>380</v>
      </c>
      <c r="E270" s="140">
        <v>0.65710000000000002</v>
      </c>
      <c r="F270" s="141">
        <v>0.1993</v>
      </c>
      <c r="G270" s="140">
        <v>0.14360000000000001</v>
      </c>
      <c r="H270" s="139">
        <v>2068</v>
      </c>
      <c r="I270" s="139">
        <v>364</v>
      </c>
    </row>
    <row r="271" spans="1:9" ht="17" customHeight="1">
      <c r="A271" s="134" t="s">
        <v>366</v>
      </c>
      <c r="B271" s="133">
        <v>2014</v>
      </c>
      <c r="C271" s="156">
        <v>39</v>
      </c>
      <c r="D271" s="134" t="s">
        <v>26</v>
      </c>
      <c r="E271" s="140">
        <v>0.7621</v>
      </c>
      <c r="F271" s="141">
        <v>0.1651</v>
      </c>
      <c r="G271" s="140">
        <v>7.2800000000000004E-2</v>
      </c>
      <c r="H271" s="139">
        <v>2391</v>
      </c>
      <c r="I271" s="139">
        <v>41</v>
      </c>
    </row>
    <row r="272" spans="1:9" ht="17" customHeight="1">
      <c r="A272" s="134" t="s">
        <v>366</v>
      </c>
      <c r="B272" s="133">
        <v>2014</v>
      </c>
      <c r="C272" s="156">
        <v>40</v>
      </c>
      <c r="D272" s="134" t="s">
        <v>381</v>
      </c>
      <c r="E272" s="140">
        <v>0.68799999999999994</v>
      </c>
      <c r="F272" s="141">
        <v>0.1789</v>
      </c>
      <c r="G272" s="140">
        <v>0.1331</v>
      </c>
      <c r="H272" s="139">
        <v>2431</v>
      </c>
      <c r="I272" s="139" t="s">
        <v>222</v>
      </c>
    </row>
    <row r="273" spans="1:9" ht="17" customHeight="1">
      <c r="A273" s="134" t="s">
        <v>366</v>
      </c>
      <c r="B273" s="133">
        <v>2014</v>
      </c>
      <c r="C273" s="156">
        <v>41</v>
      </c>
      <c r="D273" s="134" t="s">
        <v>382</v>
      </c>
      <c r="E273" s="140">
        <v>0.46229999999999999</v>
      </c>
      <c r="F273" s="141">
        <v>0.2555</v>
      </c>
      <c r="G273" s="140">
        <v>0.2823</v>
      </c>
      <c r="H273" s="139">
        <v>2205</v>
      </c>
      <c r="I273" s="139">
        <v>231</v>
      </c>
    </row>
    <row r="274" spans="1:9" ht="17" customHeight="1">
      <c r="A274" s="134" t="s">
        <v>366</v>
      </c>
      <c r="B274" s="133">
        <v>2014</v>
      </c>
      <c r="C274" s="156">
        <v>42</v>
      </c>
      <c r="D274" s="134" t="s">
        <v>100</v>
      </c>
      <c r="E274" s="140">
        <v>0.85629999999999995</v>
      </c>
      <c r="F274" s="141">
        <v>6.4399999999999999E-2</v>
      </c>
      <c r="G274" s="140">
        <v>7.9399999999999998E-2</v>
      </c>
      <c r="H274" s="139">
        <v>2414</v>
      </c>
      <c r="I274" s="139">
        <v>12</v>
      </c>
    </row>
    <row r="275" spans="1:9" ht="17" customHeight="1">
      <c r="A275" s="134" t="s">
        <v>366</v>
      </c>
      <c r="B275" s="133">
        <v>2014</v>
      </c>
      <c r="C275" s="156">
        <v>43</v>
      </c>
      <c r="D275" s="134" t="s">
        <v>29</v>
      </c>
      <c r="E275" s="140">
        <v>0.66679999999999995</v>
      </c>
      <c r="F275" s="141">
        <v>0.15809999999999999</v>
      </c>
      <c r="G275" s="140">
        <v>0.17510000000000001</v>
      </c>
      <c r="H275" s="139">
        <v>2420</v>
      </c>
      <c r="I275" s="139">
        <v>8</v>
      </c>
    </row>
    <row r="276" spans="1:9" ht="17" customHeight="1">
      <c r="A276" s="134" t="s">
        <v>366</v>
      </c>
      <c r="B276" s="133">
        <v>2014</v>
      </c>
      <c r="C276" s="156">
        <v>44</v>
      </c>
      <c r="D276" s="134" t="s">
        <v>30</v>
      </c>
      <c r="E276" s="140">
        <v>0.60199999999999998</v>
      </c>
      <c r="F276" s="141">
        <v>0.17879999999999999</v>
      </c>
      <c r="G276" s="140">
        <v>0.21920000000000001</v>
      </c>
      <c r="H276" s="139">
        <v>2392</v>
      </c>
      <c r="I276" s="139">
        <v>18</v>
      </c>
    </row>
    <row r="277" spans="1:9" ht="17" customHeight="1">
      <c r="A277" s="134" t="s">
        <v>366</v>
      </c>
      <c r="B277" s="133">
        <v>2014</v>
      </c>
      <c r="C277" s="156">
        <v>45</v>
      </c>
      <c r="D277" s="134" t="s">
        <v>31</v>
      </c>
      <c r="E277" s="140">
        <v>0.71379999999999999</v>
      </c>
      <c r="F277" s="141">
        <v>0.19520000000000001</v>
      </c>
      <c r="G277" s="140">
        <v>9.0999999999999998E-2</v>
      </c>
      <c r="H277" s="139">
        <v>2072</v>
      </c>
      <c r="I277" s="139">
        <v>353</v>
      </c>
    </row>
    <row r="278" spans="1:9" ht="17" customHeight="1">
      <c r="A278" s="134" t="s">
        <v>366</v>
      </c>
      <c r="B278" s="133">
        <v>2014</v>
      </c>
      <c r="C278" s="156">
        <v>46</v>
      </c>
      <c r="D278" s="134" t="s">
        <v>32</v>
      </c>
      <c r="E278" s="140">
        <v>0.61299999999999999</v>
      </c>
      <c r="F278" s="141">
        <v>0.1686</v>
      </c>
      <c r="G278" s="140">
        <v>0.21840000000000001</v>
      </c>
      <c r="H278" s="139">
        <v>2408</v>
      </c>
      <c r="I278" s="139">
        <v>11</v>
      </c>
    </row>
    <row r="279" spans="1:9" ht="17" customHeight="1">
      <c r="A279" s="134" t="s">
        <v>366</v>
      </c>
      <c r="B279" s="133">
        <v>2014</v>
      </c>
      <c r="C279" s="156">
        <v>47</v>
      </c>
      <c r="D279" s="134" t="s">
        <v>33</v>
      </c>
      <c r="E279" s="140">
        <v>0.67820000000000003</v>
      </c>
      <c r="F279" s="141">
        <v>0.1704</v>
      </c>
      <c r="G279" s="140">
        <v>0.15140000000000001</v>
      </c>
      <c r="H279" s="139">
        <v>2364</v>
      </c>
      <c r="I279" s="139">
        <v>58</v>
      </c>
    </row>
    <row r="280" spans="1:9" ht="17" customHeight="1">
      <c r="A280" s="134" t="s">
        <v>366</v>
      </c>
      <c r="B280" s="133">
        <v>2014</v>
      </c>
      <c r="C280" s="156">
        <v>48</v>
      </c>
      <c r="D280" s="134" t="s">
        <v>34</v>
      </c>
      <c r="E280" s="140">
        <v>0.78520000000000001</v>
      </c>
      <c r="F280" s="141">
        <v>0.1007</v>
      </c>
      <c r="G280" s="140">
        <v>0.11409999999999999</v>
      </c>
      <c r="H280" s="139">
        <v>2419</v>
      </c>
      <c r="I280" s="139" t="s">
        <v>222</v>
      </c>
    </row>
    <row r="281" spans="1:9" ht="17" customHeight="1">
      <c r="A281" s="134" t="s">
        <v>366</v>
      </c>
      <c r="B281" s="133">
        <v>2014</v>
      </c>
      <c r="C281" s="156">
        <v>49</v>
      </c>
      <c r="D281" s="134" t="s">
        <v>91</v>
      </c>
      <c r="E281" s="140">
        <v>0.82909999999999995</v>
      </c>
      <c r="F281" s="141">
        <v>8.7300000000000003E-2</v>
      </c>
      <c r="G281" s="140">
        <v>8.3599999999999994E-2</v>
      </c>
      <c r="H281" s="139">
        <v>2410</v>
      </c>
      <c r="I281" s="139" t="s">
        <v>222</v>
      </c>
    </row>
    <row r="282" spans="1:9" ht="17" customHeight="1">
      <c r="A282" s="134" t="s">
        <v>366</v>
      </c>
      <c r="B282" s="133">
        <v>2014</v>
      </c>
      <c r="C282" s="156">
        <v>50</v>
      </c>
      <c r="D282" s="134" t="s">
        <v>35</v>
      </c>
      <c r="E282" s="140">
        <v>0.86750000000000005</v>
      </c>
      <c r="F282" s="141">
        <v>5.7700000000000001E-2</v>
      </c>
      <c r="G282" s="140">
        <v>7.4800000000000005E-2</v>
      </c>
      <c r="H282" s="139">
        <v>2416</v>
      </c>
      <c r="I282" s="139" t="s">
        <v>222</v>
      </c>
    </row>
    <row r="283" spans="1:9" ht="17" customHeight="1">
      <c r="A283" s="134" t="s">
        <v>366</v>
      </c>
      <c r="B283" s="133">
        <v>2014</v>
      </c>
      <c r="C283" s="156">
        <v>51</v>
      </c>
      <c r="D283" s="134" t="s">
        <v>36</v>
      </c>
      <c r="E283" s="140">
        <v>0.68579999999999997</v>
      </c>
      <c r="F283" s="141">
        <v>0.15260000000000001</v>
      </c>
      <c r="G283" s="140">
        <v>0.16159999999999999</v>
      </c>
      <c r="H283" s="139">
        <v>2423</v>
      </c>
      <c r="I283" s="139" t="s">
        <v>222</v>
      </c>
    </row>
    <row r="284" spans="1:9" ht="17" customHeight="1">
      <c r="A284" s="134" t="s">
        <v>376</v>
      </c>
      <c r="B284" s="133">
        <v>2014</v>
      </c>
      <c r="C284" s="156">
        <v>52</v>
      </c>
      <c r="D284" s="134" t="s">
        <v>37</v>
      </c>
      <c r="E284" s="140">
        <v>0.71970000000000001</v>
      </c>
      <c r="F284" s="141">
        <v>0.1678</v>
      </c>
      <c r="G284" s="140">
        <v>0.1125</v>
      </c>
      <c r="H284" s="139">
        <v>2419</v>
      </c>
      <c r="I284" s="139" t="s">
        <v>222</v>
      </c>
    </row>
    <row r="285" spans="1:9" ht="35" customHeight="1">
      <c r="A285" s="134" t="s">
        <v>366</v>
      </c>
      <c r="B285" s="133">
        <v>2014</v>
      </c>
      <c r="C285" s="156">
        <v>53</v>
      </c>
      <c r="D285" s="132" t="s">
        <v>383</v>
      </c>
      <c r="E285" s="140">
        <v>0.42099999999999999</v>
      </c>
      <c r="F285" s="141">
        <v>0.22720000000000001</v>
      </c>
      <c r="G285" s="140">
        <v>0.35170000000000001</v>
      </c>
      <c r="H285" s="139">
        <v>2360</v>
      </c>
      <c r="I285" s="139">
        <v>46</v>
      </c>
    </row>
    <row r="286" spans="1:9" ht="17" customHeight="1">
      <c r="A286" s="134" t="s">
        <v>366</v>
      </c>
      <c r="B286" s="133">
        <v>2014</v>
      </c>
      <c r="C286" s="156">
        <v>54</v>
      </c>
      <c r="D286" s="134" t="s">
        <v>39</v>
      </c>
      <c r="E286" s="140">
        <v>0.57230000000000003</v>
      </c>
      <c r="F286" s="141">
        <v>0.2203</v>
      </c>
      <c r="G286" s="140">
        <v>0.2074</v>
      </c>
      <c r="H286" s="139">
        <v>2215</v>
      </c>
      <c r="I286" s="139">
        <v>193</v>
      </c>
    </row>
    <row r="287" spans="1:9" ht="17" customHeight="1">
      <c r="A287" s="134" t="s">
        <v>366</v>
      </c>
      <c r="B287" s="133">
        <v>2014</v>
      </c>
      <c r="C287" s="156">
        <v>55</v>
      </c>
      <c r="D287" s="134" t="s">
        <v>40</v>
      </c>
      <c r="E287" s="140">
        <v>0.62849999999999995</v>
      </c>
      <c r="F287" s="141">
        <v>0.20080000000000001</v>
      </c>
      <c r="G287" s="140">
        <v>0.17069999999999999</v>
      </c>
      <c r="H287" s="139">
        <v>2151</v>
      </c>
      <c r="I287" s="139">
        <v>242</v>
      </c>
    </row>
    <row r="288" spans="1:9" ht="17" customHeight="1">
      <c r="A288" s="134" t="s">
        <v>366</v>
      </c>
      <c r="B288" s="133">
        <v>2014</v>
      </c>
      <c r="C288" s="156">
        <v>56</v>
      </c>
      <c r="D288" s="134" t="s">
        <v>384</v>
      </c>
      <c r="E288" s="140">
        <v>0.56850000000000001</v>
      </c>
      <c r="F288" s="141">
        <v>0.19980000000000001</v>
      </c>
      <c r="G288" s="140">
        <v>0.2316</v>
      </c>
      <c r="H288" s="139">
        <v>2363</v>
      </c>
      <c r="I288" s="139">
        <v>44</v>
      </c>
    </row>
    <row r="289" spans="1:9" ht="35" customHeight="1">
      <c r="A289" s="134" t="s">
        <v>366</v>
      </c>
      <c r="B289" s="133">
        <v>2014</v>
      </c>
      <c r="C289" s="156">
        <v>57</v>
      </c>
      <c r="D289" s="132" t="s">
        <v>385</v>
      </c>
      <c r="E289" s="140">
        <v>0.57899999999999996</v>
      </c>
      <c r="F289" s="141">
        <v>0.23119999999999999</v>
      </c>
      <c r="G289" s="140">
        <v>0.18990000000000001</v>
      </c>
      <c r="H289" s="139">
        <v>2101</v>
      </c>
      <c r="I289" s="139">
        <v>304</v>
      </c>
    </row>
    <row r="290" spans="1:9" ht="35" customHeight="1">
      <c r="A290" s="134" t="s">
        <v>366</v>
      </c>
      <c r="B290" s="133">
        <v>2014</v>
      </c>
      <c r="C290" s="156">
        <v>58</v>
      </c>
      <c r="D290" s="132" t="s">
        <v>386</v>
      </c>
      <c r="E290" s="140">
        <v>0.52190000000000003</v>
      </c>
      <c r="F290" s="141">
        <v>0.21829999999999999</v>
      </c>
      <c r="G290" s="140">
        <v>0.25979999999999998</v>
      </c>
      <c r="H290" s="139">
        <v>2286</v>
      </c>
      <c r="I290" s="139">
        <v>119</v>
      </c>
    </row>
    <row r="291" spans="1:9" ht="17" customHeight="1">
      <c r="A291" s="134" t="s">
        <v>366</v>
      </c>
      <c r="B291" s="133">
        <v>2014</v>
      </c>
      <c r="C291" s="156">
        <v>59</v>
      </c>
      <c r="D291" s="134" t="s">
        <v>43</v>
      </c>
      <c r="E291" s="140">
        <v>0.56610000000000005</v>
      </c>
      <c r="F291" s="141">
        <v>0.2051</v>
      </c>
      <c r="G291" s="140">
        <v>0.2288</v>
      </c>
      <c r="H291" s="139">
        <v>2298</v>
      </c>
      <c r="I291" s="139">
        <v>109</v>
      </c>
    </row>
    <row r="292" spans="1:9" ht="35" customHeight="1">
      <c r="A292" s="134" t="s">
        <v>376</v>
      </c>
      <c r="B292" s="133">
        <v>2014</v>
      </c>
      <c r="C292" s="156">
        <v>60</v>
      </c>
      <c r="D292" s="132" t="s">
        <v>387</v>
      </c>
      <c r="E292" s="140">
        <v>0.62150000000000005</v>
      </c>
      <c r="F292" s="141">
        <v>0.20230000000000001</v>
      </c>
      <c r="G292" s="140">
        <v>0.1762</v>
      </c>
      <c r="H292" s="139">
        <v>2237</v>
      </c>
      <c r="I292" s="139">
        <v>165</v>
      </c>
    </row>
    <row r="293" spans="1:9" ht="17" customHeight="1">
      <c r="A293" s="134" t="s">
        <v>366</v>
      </c>
      <c r="B293" s="133">
        <v>2014</v>
      </c>
      <c r="C293" s="156">
        <v>61</v>
      </c>
      <c r="D293" s="134" t="s">
        <v>101</v>
      </c>
      <c r="E293" s="140">
        <v>0.54759999999999998</v>
      </c>
      <c r="F293" s="141">
        <v>0.21870000000000001</v>
      </c>
      <c r="G293" s="140">
        <v>0.23369999999999999</v>
      </c>
      <c r="H293" s="139">
        <v>2366</v>
      </c>
      <c r="I293" s="139">
        <v>29</v>
      </c>
    </row>
    <row r="294" spans="1:9" ht="17" customHeight="1">
      <c r="A294" s="134" t="s">
        <v>366</v>
      </c>
      <c r="B294" s="133">
        <v>2014</v>
      </c>
      <c r="C294" s="156">
        <v>62</v>
      </c>
      <c r="D294" s="134" t="s">
        <v>45</v>
      </c>
      <c r="E294" s="140">
        <v>0.63470000000000004</v>
      </c>
      <c r="F294" s="141">
        <v>0.2029</v>
      </c>
      <c r="G294" s="140">
        <v>0.16239999999999999</v>
      </c>
      <c r="H294" s="139">
        <v>2230</v>
      </c>
      <c r="I294" s="139">
        <v>170</v>
      </c>
    </row>
    <row r="295" spans="1:9" ht="35" customHeight="1">
      <c r="A295" s="132" t="s">
        <v>388</v>
      </c>
      <c r="B295" s="133">
        <v>2014</v>
      </c>
      <c r="C295" s="156">
        <v>63</v>
      </c>
      <c r="D295" s="134" t="s">
        <v>389</v>
      </c>
      <c r="E295" s="140">
        <v>0.50690000000000002</v>
      </c>
      <c r="F295" s="141">
        <v>0.221</v>
      </c>
      <c r="G295" s="140">
        <v>0.27200000000000002</v>
      </c>
      <c r="H295" s="139">
        <v>2382</v>
      </c>
      <c r="I295" s="139" t="s">
        <v>222</v>
      </c>
    </row>
    <row r="296" spans="1:9" ht="35" customHeight="1">
      <c r="A296" s="132" t="s">
        <v>388</v>
      </c>
      <c r="B296" s="133">
        <v>2014</v>
      </c>
      <c r="C296" s="156">
        <v>64</v>
      </c>
      <c r="D296" s="132" t="s">
        <v>390</v>
      </c>
      <c r="E296" s="140">
        <v>0.48830000000000001</v>
      </c>
      <c r="F296" s="141">
        <v>0.23200000000000001</v>
      </c>
      <c r="G296" s="140">
        <v>0.2797</v>
      </c>
      <c r="H296" s="139">
        <v>2379</v>
      </c>
      <c r="I296" s="139" t="s">
        <v>222</v>
      </c>
    </row>
    <row r="297" spans="1:9" ht="35" customHeight="1">
      <c r="A297" s="132" t="s">
        <v>388</v>
      </c>
      <c r="B297" s="133">
        <v>2014</v>
      </c>
      <c r="C297" s="156">
        <v>65</v>
      </c>
      <c r="D297" s="134" t="s">
        <v>391</v>
      </c>
      <c r="E297" s="140">
        <v>0.46689999999999998</v>
      </c>
      <c r="F297" s="141">
        <v>0.2195</v>
      </c>
      <c r="G297" s="140">
        <v>0.31369999999999998</v>
      </c>
      <c r="H297" s="139">
        <v>2377</v>
      </c>
      <c r="I297" s="139" t="s">
        <v>222</v>
      </c>
    </row>
    <row r="298" spans="1:9" ht="35" customHeight="1">
      <c r="A298" s="132" t="s">
        <v>388</v>
      </c>
      <c r="B298" s="133">
        <v>2014</v>
      </c>
      <c r="C298" s="156">
        <v>66</v>
      </c>
      <c r="D298" s="134" t="s">
        <v>49</v>
      </c>
      <c r="E298" s="140">
        <v>0.42870000000000003</v>
      </c>
      <c r="F298" s="141">
        <v>0.29909999999999998</v>
      </c>
      <c r="G298" s="140">
        <v>0.2722</v>
      </c>
      <c r="H298" s="139">
        <v>2378</v>
      </c>
      <c r="I298" s="139" t="s">
        <v>222</v>
      </c>
    </row>
    <row r="299" spans="1:9" ht="35" customHeight="1">
      <c r="A299" s="132" t="s">
        <v>388</v>
      </c>
      <c r="B299" s="133">
        <v>2014</v>
      </c>
      <c r="C299" s="156">
        <v>67</v>
      </c>
      <c r="D299" s="134" t="s">
        <v>50</v>
      </c>
      <c r="E299" s="140">
        <v>0.28999999999999998</v>
      </c>
      <c r="F299" s="141">
        <v>0.28170000000000001</v>
      </c>
      <c r="G299" s="140">
        <v>0.42830000000000001</v>
      </c>
      <c r="H299" s="139">
        <v>2376</v>
      </c>
      <c r="I299" s="139" t="s">
        <v>222</v>
      </c>
    </row>
    <row r="300" spans="1:9" ht="35" customHeight="1">
      <c r="A300" s="132" t="s">
        <v>388</v>
      </c>
      <c r="B300" s="133">
        <v>2014</v>
      </c>
      <c r="C300" s="156">
        <v>68</v>
      </c>
      <c r="D300" s="134" t="s">
        <v>51</v>
      </c>
      <c r="E300" s="140">
        <v>0.57130000000000003</v>
      </c>
      <c r="F300" s="141">
        <v>0.25530000000000003</v>
      </c>
      <c r="G300" s="140">
        <v>0.17330000000000001</v>
      </c>
      <c r="H300" s="139">
        <v>2376</v>
      </c>
      <c r="I300" s="139" t="s">
        <v>222</v>
      </c>
    </row>
    <row r="301" spans="1:9" ht="35" customHeight="1">
      <c r="A301" s="132" t="s">
        <v>388</v>
      </c>
      <c r="B301" s="133">
        <v>2014</v>
      </c>
      <c r="C301" s="156">
        <v>69</v>
      </c>
      <c r="D301" s="134" t="s">
        <v>392</v>
      </c>
      <c r="E301" s="140">
        <v>0.68359999999999999</v>
      </c>
      <c r="F301" s="141">
        <v>0.17019999999999999</v>
      </c>
      <c r="G301" s="140">
        <v>0.1462</v>
      </c>
      <c r="H301" s="139">
        <v>2372</v>
      </c>
      <c r="I301" s="139" t="s">
        <v>222</v>
      </c>
    </row>
    <row r="302" spans="1:9" ht="35" customHeight="1">
      <c r="A302" s="132" t="s">
        <v>388</v>
      </c>
      <c r="B302" s="133">
        <v>2014</v>
      </c>
      <c r="C302" s="156">
        <v>70</v>
      </c>
      <c r="D302" s="134" t="s">
        <v>53</v>
      </c>
      <c r="E302" s="140">
        <v>0.62280000000000002</v>
      </c>
      <c r="F302" s="141">
        <v>0.1605</v>
      </c>
      <c r="G302" s="140">
        <v>0.21679999999999999</v>
      </c>
      <c r="H302" s="139">
        <v>2376</v>
      </c>
      <c r="I302" s="139" t="s">
        <v>222</v>
      </c>
    </row>
    <row r="303" spans="1:9" ht="35" customHeight="1">
      <c r="A303" s="132" t="s">
        <v>388</v>
      </c>
      <c r="B303" s="133">
        <v>2014</v>
      </c>
      <c r="C303" s="156">
        <v>71</v>
      </c>
      <c r="D303" s="134" t="s">
        <v>393</v>
      </c>
      <c r="E303" s="140">
        <v>0.60899999999999999</v>
      </c>
      <c r="F303" s="141">
        <v>0.22220000000000001</v>
      </c>
      <c r="G303" s="140">
        <v>0.16880000000000001</v>
      </c>
      <c r="H303" s="139">
        <v>2381</v>
      </c>
      <c r="I303" s="139" t="s">
        <v>222</v>
      </c>
    </row>
    <row r="304" spans="1:9" ht="35" customHeight="1">
      <c r="A304" s="132" t="s">
        <v>388</v>
      </c>
      <c r="B304" s="133">
        <v>2014</v>
      </c>
      <c r="C304" s="156">
        <v>79</v>
      </c>
      <c r="D304" s="134" t="s">
        <v>55</v>
      </c>
      <c r="E304" s="140">
        <v>0.87580000000000002</v>
      </c>
      <c r="F304" s="141">
        <v>7.85E-2</v>
      </c>
      <c r="G304" s="140">
        <v>4.5699999999999998E-2</v>
      </c>
      <c r="H304" s="139">
        <v>1864</v>
      </c>
      <c r="I304" s="139">
        <v>25</v>
      </c>
    </row>
    <row r="305" spans="1:9" ht="35" customHeight="1">
      <c r="A305" s="132" t="s">
        <v>388</v>
      </c>
      <c r="B305" s="133">
        <v>2014</v>
      </c>
      <c r="C305" s="156">
        <v>80</v>
      </c>
      <c r="D305" s="132" t="s">
        <v>394</v>
      </c>
      <c r="E305" s="140">
        <v>0.92689999999999995</v>
      </c>
      <c r="F305" s="141">
        <v>4.9799999999999997E-2</v>
      </c>
      <c r="G305" s="140">
        <v>2.3199999999999998E-2</v>
      </c>
      <c r="H305" s="139">
        <v>1278</v>
      </c>
      <c r="I305" s="139">
        <v>11</v>
      </c>
    </row>
    <row r="306" spans="1:9" ht="35" customHeight="1">
      <c r="A306" s="132" t="s">
        <v>388</v>
      </c>
      <c r="B306" s="133">
        <v>2014</v>
      </c>
      <c r="C306" s="156">
        <v>81</v>
      </c>
      <c r="D306" s="132" t="s">
        <v>395</v>
      </c>
      <c r="E306" s="140">
        <v>0.85329999999999995</v>
      </c>
      <c r="F306" s="141">
        <v>0.114</v>
      </c>
      <c r="G306" s="140">
        <v>3.2800000000000003E-2</v>
      </c>
      <c r="H306" s="139">
        <v>567</v>
      </c>
      <c r="I306" s="139">
        <v>40</v>
      </c>
    </row>
    <row r="307" spans="1:9" ht="35" customHeight="1">
      <c r="A307" s="132" t="s">
        <v>388</v>
      </c>
      <c r="B307" s="133">
        <v>2014</v>
      </c>
      <c r="C307" s="156">
        <v>82</v>
      </c>
      <c r="D307" s="132" t="s">
        <v>396</v>
      </c>
      <c r="E307" s="140">
        <v>0.79700000000000004</v>
      </c>
      <c r="F307" s="141">
        <v>0.16220000000000001</v>
      </c>
      <c r="G307" s="140">
        <v>4.0800000000000003E-2</v>
      </c>
      <c r="H307" s="139">
        <v>189</v>
      </c>
      <c r="I307" s="139">
        <v>38</v>
      </c>
    </row>
    <row r="308" spans="1:9" ht="35" customHeight="1">
      <c r="A308" s="132" t="s">
        <v>388</v>
      </c>
      <c r="B308" s="133">
        <v>2014</v>
      </c>
      <c r="C308" s="156">
        <v>83</v>
      </c>
      <c r="D308" s="132" t="s">
        <v>397</v>
      </c>
      <c r="E308" s="140">
        <v>0.86209999999999998</v>
      </c>
      <c r="F308" s="141">
        <v>0.10349999999999999</v>
      </c>
      <c r="G308" s="140">
        <v>3.4299999999999997E-2</v>
      </c>
      <c r="H308" s="139">
        <v>174</v>
      </c>
      <c r="I308" s="139">
        <v>25</v>
      </c>
    </row>
    <row r="309" spans="1:9" ht="35" customHeight="1">
      <c r="A309" s="132" t="s">
        <v>388</v>
      </c>
      <c r="B309" s="133">
        <v>2014</v>
      </c>
      <c r="C309" s="156">
        <v>84</v>
      </c>
      <c r="D309" s="132" t="s">
        <v>398</v>
      </c>
      <c r="E309" s="140">
        <v>0.69669999999999999</v>
      </c>
      <c r="F309" s="141">
        <v>0.30330000000000001</v>
      </c>
      <c r="G309" s="140">
        <v>0</v>
      </c>
      <c r="H309" s="139">
        <v>66</v>
      </c>
      <c r="I309" s="139">
        <v>19</v>
      </c>
    </row>
    <row r="310" spans="1:9" ht="17" customHeight="1">
      <c r="A310" s="134" t="s">
        <v>366</v>
      </c>
      <c r="B310" s="133">
        <v>2013</v>
      </c>
      <c r="C310" s="156">
        <v>1</v>
      </c>
      <c r="D310" s="134" t="s">
        <v>367</v>
      </c>
      <c r="E310" s="140">
        <v>0.65690000000000004</v>
      </c>
      <c r="F310" s="141">
        <v>0.1527</v>
      </c>
      <c r="G310" s="140">
        <v>0.19040000000000001</v>
      </c>
      <c r="H310" s="139">
        <v>2416</v>
      </c>
      <c r="I310" s="139" t="s">
        <v>222</v>
      </c>
    </row>
    <row r="311" spans="1:9" ht="17" customHeight="1">
      <c r="A311" s="134" t="s">
        <v>366</v>
      </c>
      <c r="B311" s="133">
        <v>2013</v>
      </c>
      <c r="C311" s="156">
        <v>2</v>
      </c>
      <c r="D311" s="134" t="s">
        <v>0</v>
      </c>
      <c r="E311" s="140">
        <v>0.69030000000000002</v>
      </c>
      <c r="F311" s="141">
        <v>0.15290000000000001</v>
      </c>
      <c r="G311" s="140">
        <v>0.15679999999999999</v>
      </c>
      <c r="H311" s="139">
        <v>2396</v>
      </c>
      <c r="I311" s="139" t="s">
        <v>222</v>
      </c>
    </row>
    <row r="312" spans="1:9" ht="17" customHeight="1">
      <c r="A312" s="134" t="s">
        <v>366</v>
      </c>
      <c r="B312" s="133">
        <v>2013</v>
      </c>
      <c r="C312" s="156">
        <v>3</v>
      </c>
      <c r="D312" s="134" t="s">
        <v>1</v>
      </c>
      <c r="E312" s="140">
        <v>0.53049999999999997</v>
      </c>
      <c r="F312" s="141">
        <v>0.1797</v>
      </c>
      <c r="G312" s="140">
        <v>0.28970000000000001</v>
      </c>
      <c r="H312" s="139">
        <v>2386</v>
      </c>
      <c r="I312" s="139" t="s">
        <v>222</v>
      </c>
    </row>
    <row r="313" spans="1:9" ht="17" customHeight="1">
      <c r="A313" s="134" t="s">
        <v>366</v>
      </c>
      <c r="B313" s="133">
        <v>2013</v>
      </c>
      <c r="C313" s="156">
        <v>4</v>
      </c>
      <c r="D313" s="134" t="s">
        <v>90</v>
      </c>
      <c r="E313" s="140">
        <v>0.72019999999999995</v>
      </c>
      <c r="F313" s="141">
        <v>0.14280000000000001</v>
      </c>
      <c r="G313" s="140">
        <v>0.13700000000000001</v>
      </c>
      <c r="H313" s="139">
        <v>2399</v>
      </c>
      <c r="I313" s="139" t="s">
        <v>222</v>
      </c>
    </row>
    <row r="314" spans="1:9" ht="17" customHeight="1">
      <c r="A314" s="134" t="s">
        <v>366</v>
      </c>
      <c r="B314" s="133">
        <v>2013</v>
      </c>
      <c r="C314" s="156">
        <v>5</v>
      </c>
      <c r="D314" s="134" t="s">
        <v>2</v>
      </c>
      <c r="E314" s="140">
        <v>0.85119999999999996</v>
      </c>
      <c r="F314" s="141">
        <v>9.6699999999999994E-2</v>
      </c>
      <c r="G314" s="140">
        <v>5.1999999999999998E-2</v>
      </c>
      <c r="H314" s="139">
        <v>2385</v>
      </c>
      <c r="I314" s="139" t="s">
        <v>222</v>
      </c>
    </row>
    <row r="315" spans="1:9" ht="17" customHeight="1">
      <c r="A315" s="134" t="s">
        <v>366</v>
      </c>
      <c r="B315" s="133">
        <v>2013</v>
      </c>
      <c r="C315" s="156">
        <v>6</v>
      </c>
      <c r="D315" s="134" t="s">
        <v>3</v>
      </c>
      <c r="E315" s="140">
        <v>0.71350000000000002</v>
      </c>
      <c r="F315" s="141">
        <v>0.14499999999999999</v>
      </c>
      <c r="G315" s="140">
        <v>0.14149999999999999</v>
      </c>
      <c r="H315" s="139">
        <v>2392</v>
      </c>
      <c r="I315" s="139" t="s">
        <v>222</v>
      </c>
    </row>
    <row r="316" spans="1:9" ht="17" customHeight="1">
      <c r="A316" s="134" t="s">
        <v>366</v>
      </c>
      <c r="B316" s="133">
        <v>2013</v>
      </c>
      <c r="C316" s="156">
        <v>7</v>
      </c>
      <c r="D316" s="134" t="s">
        <v>95</v>
      </c>
      <c r="E316" s="140">
        <v>0.97299999999999998</v>
      </c>
      <c r="F316" s="141">
        <v>1.66E-2</v>
      </c>
      <c r="G316" s="140">
        <v>1.04E-2</v>
      </c>
      <c r="H316" s="139">
        <v>2401</v>
      </c>
      <c r="I316" s="139" t="s">
        <v>222</v>
      </c>
    </row>
    <row r="317" spans="1:9" ht="17" customHeight="1">
      <c r="A317" s="134" t="s">
        <v>366</v>
      </c>
      <c r="B317" s="133">
        <v>2013</v>
      </c>
      <c r="C317" s="156">
        <v>8</v>
      </c>
      <c r="D317" s="134" t="s">
        <v>4</v>
      </c>
      <c r="E317" s="140">
        <v>0.89449999999999996</v>
      </c>
      <c r="F317" s="141">
        <v>8.8999999999999996E-2</v>
      </c>
      <c r="G317" s="140">
        <v>1.66E-2</v>
      </c>
      <c r="H317" s="139">
        <v>2404</v>
      </c>
      <c r="I317" s="139" t="s">
        <v>222</v>
      </c>
    </row>
    <row r="318" spans="1:9" ht="17" customHeight="1">
      <c r="A318" s="134" t="s">
        <v>366</v>
      </c>
      <c r="B318" s="133">
        <v>2013</v>
      </c>
      <c r="C318" s="156">
        <v>9</v>
      </c>
      <c r="D318" s="134" t="s">
        <v>368</v>
      </c>
      <c r="E318" s="140">
        <v>0.44529999999999997</v>
      </c>
      <c r="F318" s="141">
        <v>0.16389999999999999</v>
      </c>
      <c r="G318" s="140">
        <v>0.39079999999999998</v>
      </c>
      <c r="H318" s="139">
        <v>2406</v>
      </c>
      <c r="I318" s="139">
        <v>8</v>
      </c>
    </row>
    <row r="319" spans="1:9" ht="17" customHeight="1">
      <c r="A319" s="134" t="s">
        <v>366</v>
      </c>
      <c r="B319" s="133">
        <v>2013</v>
      </c>
      <c r="C319" s="156">
        <v>10</v>
      </c>
      <c r="D319" s="134" t="s">
        <v>230</v>
      </c>
      <c r="E319" s="140">
        <v>0.6159</v>
      </c>
      <c r="F319" s="141">
        <v>0.157</v>
      </c>
      <c r="G319" s="140">
        <v>0.2271</v>
      </c>
      <c r="H319" s="139">
        <v>2400</v>
      </c>
      <c r="I319" s="139">
        <v>3</v>
      </c>
    </row>
    <row r="320" spans="1:9" ht="17" customHeight="1">
      <c r="A320" s="134" t="s">
        <v>366</v>
      </c>
      <c r="B320" s="133">
        <v>2013</v>
      </c>
      <c r="C320" s="156">
        <v>11</v>
      </c>
      <c r="D320" s="134" t="s">
        <v>369</v>
      </c>
      <c r="E320" s="140">
        <v>0.5262</v>
      </c>
      <c r="F320" s="141">
        <v>0.17780000000000001</v>
      </c>
      <c r="G320" s="140">
        <v>0.29599999999999999</v>
      </c>
      <c r="H320" s="139">
        <v>2337</v>
      </c>
      <c r="I320" s="139">
        <v>18</v>
      </c>
    </row>
    <row r="321" spans="1:9" ht="17" customHeight="1">
      <c r="A321" s="134" t="s">
        <v>366</v>
      </c>
      <c r="B321" s="133">
        <v>2013</v>
      </c>
      <c r="C321" s="156">
        <v>12</v>
      </c>
      <c r="D321" s="134" t="s">
        <v>370</v>
      </c>
      <c r="E321" s="140">
        <v>0.83540000000000003</v>
      </c>
      <c r="F321" s="141">
        <v>8.6199999999999999E-2</v>
      </c>
      <c r="G321" s="140">
        <v>7.8299999999999995E-2</v>
      </c>
      <c r="H321" s="139">
        <v>2389</v>
      </c>
      <c r="I321" s="139">
        <v>14</v>
      </c>
    </row>
    <row r="322" spans="1:9" ht="17" customHeight="1">
      <c r="A322" s="134" t="s">
        <v>366</v>
      </c>
      <c r="B322" s="133">
        <v>2013</v>
      </c>
      <c r="C322" s="156">
        <v>13</v>
      </c>
      <c r="D322" s="134" t="s">
        <v>7</v>
      </c>
      <c r="E322" s="140">
        <v>0.88439999999999996</v>
      </c>
      <c r="F322" s="141">
        <v>7.7700000000000005E-2</v>
      </c>
      <c r="G322" s="140">
        <v>3.7999999999999999E-2</v>
      </c>
      <c r="H322" s="139">
        <v>2383</v>
      </c>
      <c r="I322" s="139">
        <v>8</v>
      </c>
    </row>
    <row r="323" spans="1:9" ht="35" customHeight="1">
      <c r="A323" s="134" t="s">
        <v>366</v>
      </c>
      <c r="B323" s="133">
        <v>2013</v>
      </c>
      <c r="C323" s="156">
        <v>14</v>
      </c>
      <c r="D323" s="132" t="s">
        <v>371</v>
      </c>
      <c r="E323" s="140">
        <v>0.8327</v>
      </c>
      <c r="F323" s="141">
        <v>9.4600000000000004E-2</v>
      </c>
      <c r="G323" s="140">
        <v>7.2700000000000001E-2</v>
      </c>
      <c r="H323" s="139">
        <v>2404</v>
      </c>
      <c r="I323" s="139">
        <v>8</v>
      </c>
    </row>
    <row r="324" spans="1:9" ht="17" customHeight="1">
      <c r="A324" s="134" t="s">
        <v>366</v>
      </c>
      <c r="B324" s="133">
        <v>2013</v>
      </c>
      <c r="C324" s="156">
        <v>15</v>
      </c>
      <c r="D324" s="134" t="s">
        <v>97</v>
      </c>
      <c r="E324" s="140">
        <v>0.55049999999999999</v>
      </c>
      <c r="F324" s="141">
        <v>0.1636</v>
      </c>
      <c r="G324" s="140">
        <v>0.28599999999999998</v>
      </c>
      <c r="H324" s="139">
        <v>2357</v>
      </c>
      <c r="I324" s="139">
        <v>52</v>
      </c>
    </row>
    <row r="325" spans="1:9" ht="17" customHeight="1">
      <c r="A325" s="134" t="s">
        <v>366</v>
      </c>
      <c r="B325" s="133">
        <v>2013</v>
      </c>
      <c r="C325" s="156">
        <v>16</v>
      </c>
      <c r="D325" s="134" t="s">
        <v>8</v>
      </c>
      <c r="E325" s="140">
        <v>0.75170000000000003</v>
      </c>
      <c r="F325" s="141">
        <v>0.1615</v>
      </c>
      <c r="G325" s="140">
        <v>8.6800000000000002E-2</v>
      </c>
      <c r="H325" s="139">
        <v>2383</v>
      </c>
      <c r="I325" s="139">
        <v>25</v>
      </c>
    </row>
    <row r="326" spans="1:9" ht="17" customHeight="1">
      <c r="A326" s="134" t="s">
        <v>366</v>
      </c>
      <c r="B326" s="133">
        <v>2013</v>
      </c>
      <c r="C326" s="156">
        <v>17</v>
      </c>
      <c r="D326" s="134" t="s">
        <v>372</v>
      </c>
      <c r="E326" s="140">
        <v>0.63119999999999998</v>
      </c>
      <c r="F326" s="141">
        <v>0.20319999999999999</v>
      </c>
      <c r="G326" s="140">
        <v>0.16550000000000001</v>
      </c>
      <c r="H326" s="139">
        <v>2232</v>
      </c>
      <c r="I326" s="139">
        <v>180</v>
      </c>
    </row>
    <row r="327" spans="1:9" ht="17" customHeight="1">
      <c r="A327" s="134" t="s">
        <v>366</v>
      </c>
      <c r="B327" s="133">
        <v>2013</v>
      </c>
      <c r="C327" s="156">
        <v>18</v>
      </c>
      <c r="D327" s="134" t="s">
        <v>10</v>
      </c>
      <c r="E327" s="140">
        <v>0.47060000000000002</v>
      </c>
      <c r="F327" s="141">
        <v>0.2487</v>
      </c>
      <c r="G327" s="140">
        <v>0.28070000000000001</v>
      </c>
      <c r="H327" s="139">
        <v>2368</v>
      </c>
      <c r="I327" s="139">
        <v>45</v>
      </c>
    </row>
    <row r="328" spans="1:9" ht="35" customHeight="1">
      <c r="A328" s="134" t="s">
        <v>366</v>
      </c>
      <c r="B328" s="133">
        <v>2013</v>
      </c>
      <c r="C328" s="156">
        <v>19</v>
      </c>
      <c r="D328" s="132" t="s">
        <v>373</v>
      </c>
      <c r="E328" s="140">
        <v>0.4254</v>
      </c>
      <c r="F328" s="141">
        <v>0.18229999999999999</v>
      </c>
      <c r="G328" s="140">
        <v>0.39229999999999998</v>
      </c>
      <c r="H328" s="139">
        <v>2357</v>
      </c>
      <c r="I328" s="139">
        <v>63</v>
      </c>
    </row>
    <row r="329" spans="1:9" ht="17" customHeight="1">
      <c r="A329" s="134" t="s">
        <v>366</v>
      </c>
      <c r="B329" s="133">
        <v>2013</v>
      </c>
      <c r="C329" s="156">
        <v>20</v>
      </c>
      <c r="D329" s="134" t="s">
        <v>374</v>
      </c>
      <c r="E329" s="140">
        <v>0.75170000000000003</v>
      </c>
      <c r="F329" s="141">
        <v>0.13189999999999999</v>
      </c>
      <c r="G329" s="140">
        <v>0.1164</v>
      </c>
      <c r="H329" s="139">
        <v>2418</v>
      </c>
      <c r="I329" s="139" t="s">
        <v>222</v>
      </c>
    </row>
    <row r="330" spans="1:9" ht="17" customHeight="1">
      <c r="A330" s="134" t="s">
        <v>366</v>
      </c>
      <c r="B330" s="133">
        <v>2013</v>
      </c>
      <c r="C330" s="156">
        <v>21</v>
      </c>
      <c r="D330" s="134" t="s">
        <v>12</v>
      </c>
      <c r="E330" s="140">
        <v>0.60519999999999996</v>
      </c>
      <c r="F330" s="141">
        <v>0.1988</v>
      </c>
      <c r="G330" s="140">
        <v>0.19600000000000001</v>
      </c>
      <c r="H330" s="139">
        <v>2284</v>
      </c>
      <c r="I330" s="139">
        <v>131</v>
      </c>
    </row>
    <row r="331" spans="1:9" ht="17" customHeight="1">
      <c r="A331" s="134" t="s">
        <v>366</v>
      </c>
      <c r="B331" s="133">
        <v>2013</v>
      </c>
      <c r="C331" s="156">
        <v>22</v>
      </c>
      <c r="D331" s="134" t="s">
        <v>13</v>
      </c>
      <c r="E331" s="140">
        <v>0.32079999999999997</v>
      </c>
      <c r="F331" s="141">
        <v>0.25800000000000001</v>
      </c>
      <c r="G331" s="140">
        <v>0.42130000000000001</v>
      </c>
      <c r="H331" s="139">
        <v>2197</v>
      </c>
      <c r="I331" s="139">
        <v>205</v>
      </c>
    </row>
    <row r="332" spans="1:9" ht="17" customHeight="1">
      <c r="A332" s="134" t="s">
        <v>366</v>
      </c>
      <c r="B332" s="133">
        <v>2013</v>
      </c>
      <c r="C332" s="156">
        <v>23</v>
      </c>
      <c r="D332" s="134" t="s">
        <v>14</v>
      </c>
      <c r="E332" s="140">
        <v>0.24099999999999999</v>
      </c>
      <c r="F332" s="141">
        <v>0.29360000000000003</v>
      </c>
      <c r="G332" s="140">
        <v>0.46529999999999999</v>
      </c>
      <c r="H332" s="139">
        <v>2026</v>
      </c>
      <c r="I332" s="139">
        <v>378</v>
      </c>
    </row>
    <row r="333" spans="1:9" ht="17" customHeight="1">
      <c r="A333" s="134" t="s">
        <v>366</v>
      </c>
      <c r="B333" s="133">
        <v>2013</v>
      </c>
      <c r="C333" s="156">
        <v>24</v>
      </c>
      <c r="D333" s="134" t="s">
        <v>375</v>
      </c>
      <c r="E333" s="140">
        <v>0.23530000000000001</v>
      </c>
      <c r="F333" s="141">
        <v>0.24959999999999999</v>
      </c>
      <c r="G333" s="140">
        <v>0.5151</v>
      </c>
      <c r="H333" s="139">
        <v>2173</v>
      </c>
      <c r="I333" s="139">
        <v>230</v>
      </c>
    </row>
    <row r="334" spans="1:9" ht="17" customHeight="1">
      <c r="A334" s="134" t="s">
        <v>366</v>
      </c>
      <c r="B334" s="133">
        <v>2013</v>
      </c>
      <c r="C334" s="156">
        <v>25</v>
      </c>
      <c r="D334" s="134" t="s">
        <v>16</v>
      </c>
      <c r="E334" s="140">
        <v>0.3286</v>
      </c>
      <c r="F334" s="141">
        <v>0.2339</v>
      </c>
      <c r="G334" s="140">
        <v>0.4375</v>
      </c>
      <c r="H334" s="139">
        <v>2136</v>
      </c>
      <c r="I334" s="139">
        <v>267</v>
      </c>
    </row>
    <row r="335" spans="1:9" ht="17" customHeight="1">
      <c r="A335" s="134" t="s">
        <v>366</v>
      </c>
      <c r="B335" s="133">
        <v>2013</v>
      </c>
      <c r="C335" s="156">
        <v>26</v>
      </c>
      <c r="D335" s="134" t="s">
        <v>98</v>
      </c>
      <c r="E335" s="140">
        <v>0.7319</v>
      </c>
      <c r="F335" s="141">
        <v>0.12709999999999999</v>
      </c>
      <c r="G335" s="140">
        <v>0.14099999999999999</v>
      </c>
      <c r="H335" s="139">
        <v>2397</v>
      </c>
      <c r="I335" s="139">
        <v>9</v>
      </c>
    </row>
    <row r="336" spans="1:9" ht="17" customHeight="1">
      <c r="A336" s="134" t="s">
        <v>366</v>
      </c>
      <c r="B336" s="133">
        <v>2013</v>
      </c>
      <c r="C336" s="156">
        <v>27</v>
      </c>
      <c r="D336" s="134" t="s">
        <v>17</v>
      </c>
      <c r="E336" s="140">
        <v>0.53490000000000004</v>
      </c>
      <c r="F336" s="141">
        <v>0.318</v>
      </c>
      <c r="G336" s="140">
        <v>0.1472</v>
      </c>
      <c r="H336" s="139">
        <v>2244</v>
      </c>
      <c r="I336" s="139">
        <v>171</v>
      </c>
    </row>
    <row r="337" spans="1:9" ht="17" customHeight="1">
      <c r="A337" s="134" t="s">
        <v>376</v>
      </c>
      <c r="B337" s="133">
        <v>2013</v>
      </c>
      <c r="C337" s="156">
        <v>28</v>
      </c>
      <c r="D337" s="134" t="s">
        <v>18</v>
      </c>
      <c r="E337" s="140">
        <v>0.85209999999999997</v>
      </c>
      <c r="F337" s="141">
        <v>0.12139999999999999</v>
      </c>
      <c r="G337" s="140">
        <v>2.6499999999999999E-2</v>
      </c>
      <c r="H337" s="139">
        <v>2411</v>
      </c>
      <c r="I337" s="139" t="s">
        <v>222</v>
      </c>
    </row>
    <row r="338" spans="1:9" ht="35" customHeight="1">
      <c r="A338" s="134" t="s">
        <v>366</v>
      </c>
      <c r="B338" s="133">
        <v>2013</v>
      </c>
      <c r="C338" s="156">
        <v>29</v>
      </c>
      <c r="D338" s="132" t="s">
        <v>377</v>
      </c>
      <c r="E338" s="140">
        <v>0.74219999999999997</v>
      </c>
      <c r="F338" s="141">
        <v>0.15759999999999999</v>
      </c>
      <c r="G338" s="140">
        <v>0.1002</v>
      </c>
      <c r="H338" s="139">
        <v>2328</v>
      </c>
      <c r="I338" s="139">
        <v>58</v>
      </c>
    </row>
    <row r="339" spans="1:9" ht="17" customHeight="1">
      <c r="A339" s="134" t="s">
        <v>366</v>
      </c>
      <c r="B339" s="133">
        <v>2013</v>
      </c>
      <c r="C339" s="156">
        <v>30</v>
      </c>
      <c r="D339" s="134" t="s">
        <v>20</v>
      </c>
      <c r="E339" s="140">
        <v>0.34089999999999998</v>
      </c>
      <c r="F339" s="141">
        <v>0.25340000000000001</v>
      </c>
      <c r="G339" s="140">
        <v>0.40560000000000002</v>
      </c>
      <c r="H339" s="139">
        <v>2307</v>
      </c>
      <c r="I339" s="139">
        <v>82</v>
      </c>
    </row>
    <row r="340" spans="1:9" ht="17" customHeight="1">
      <c r="A340" s="134" t="s">
        <v>366</v>
      </c>
      <c r="B340" s="133">
        <v>2013</v>
      </c>
      <c r="C340" s="156">
        <v>31</v>
      </c>
      <c r="D340" s="134" t="s">
        <v>21</v>
      </c>
      <c r="E340" s="140">
        <v>0.41649999999999998</v>
      </c>
      <c r="F340" s="141">
        <v>0.245</v>
      </c>
      <c r="G340" s="140">
        <v>0.33860000000000001</v>
      </c>
      <c r="H340" s="139">
        <v>2311</v>
      </c>
      <c r="I340" s="139">
        <v>73</v>
      </c>
    </row>
    <row r="341" spans="1:9" ht="17" customHeight="1">
      <c r="A341" s="134" t="s">
        <v>366</v>
      </c>
      <c r="B341" s="133">
        <v>2013</v>
      </c>
      <c r="C341" s="156">
        <v>32</v>
      </c>
      <c r="D341" s="134" t="s">
        <v>22</v>
      </c>
      <c r="E341" s="140">
        <v>0.32840000000000003</v>
      </c>
      <c r="F341" s="141">
        <v>0.26700000000000002</v>
      </c>
      <c r="G341" s="140">
        <v>0.40460000000000002</v>
      </c>
      <c r="H341" s="139">
        <v>2288</v>
      </c>
      <c r="I341" s="139">
        <v>92</v>
      </c>
    </row>
    <row r="342" spans="1:9" ht="17" customHeight="1">
      <c r="A342" s="134" t="s">
        <v>366</v>
      </c>
      <c r="B342" s="133">
        <v>2013</v>
      </c>
      <c r="C342" s="156">
        <v>33</v>
      </c>
      <c r="D342" s="134" t="s">
        <v>23</v>
      </c>
      <c r="E342" s="140">
        <v>0.15859999999999999</v>
      </c>
      <c r="F342" s="141">
        <v>0.2205</v>
      </c>
      <c r="G342" s="140">
        <v>0.62090000000000001</v>
      </c>
      <c r="H342" s="139">
        <v>2206</v>
      </c>
      <c r="I342" s="139">
        <v>170</v>
      </c>
    </row>
    <row r="343" spans="1:9" ht="35" customHeight="1">
      <c r="A343" s="134" t="s">
        <v>366</v>
      </c>
      <c r="B343" s="133">
        <v>2013</v>
      </c>
      <c r="C343" s="156">
        <v>34</v>
      </c>
      <c r="D343" s="132" t="s">
        <v>378</v>
      </c>
      <c r="E343" s="140">
        <v>0.53080000000000005</v>
      </c>
      <c r="F343" s="141">
        <v>0.27110000000000001</v>
      </c>
      <c r="G343" s="140">
        <v>0.1981</v>
      </c>
      <c r="H343" s="139">
        <v>2131</v>
      </c>
      <c r="I343" s="139">
        <v>258</v>
      </c>
    </row>
    <row r="344" spans="1:9" ht="17" customHeight="1">
      <c r="A344" s="134" t="s">
        <v>366</v>
      </c>
      <c r="B344" s="133">
        <v>2013</v>
      </c>
      <c r="C344" s="156">
        <v>35</v>
      </c>
      <c r="D344" s="134" t="s">
        <v>99</v>
      </c>
      <c r="E344" s="140">
        <v>0.85860000000000003</v>
      </c>
      <c r="F344" s="141">
        <v>0.1104</v>
      </c>
      <c r="G344" s="140">
        <v>3.1E-2</v>
      </c>
      <c r="H344" s="139">
        <v>2321</v>
      </c>
      <c r="I344" s="139">
        <v>72</v>
      </c>
    </row>
    <row r="345" spans="1:9" ht="17" customHeight="1">
      <c r="A345" s="134" t="s">
        <v>366</v>
      </c>
      <c r="B345" s="133">
        <v>2013</v>
      </c>
      <c r="C345" s="156">
        <v>36</v>
      </c>
      <c r="D345" s="134" t="s">
        <v>24</v>
      </c>
      <c r="E345" s="140">
        <v>0.75339999999999996</v>
      </c>
      <c r="F345" s="141">
        <v>0.16489999999999999</v>
      </c>
      <c r="G345" s="140">
        <v>8.1699999999999995E-2</v>
      </c>
      <c r="H345" s="139">
        <v>2323</v>
      </c>
      <c r="I345" s="139">
        <v>55</v>
      </c>
    </row>
    <row r="346" spans="1:9" ht="35" customHeight="1">
      <c r="A346" s="134" t="s">
        <v>366</v>
      </c>
      <c r="B346" s="133">
        <v>2013</v>
      </c>
      <c r="C346" s="156">
        <v>37</v>
      </c>
      <c r="D346" s="132" t="s">
        <v>379</v>
      </c>
      <c r="E346" s="140">
        <v>0.45689999999999997</v>
      </c>
      <c r="F346" s="141">
        <v>0.219</v>
      </c>
      <c r="G346" s="140">
        <v>0.32400000000000001</v>
      </c>
      <c r="H346" s="139">
        <v>2142</v>
      </c>
      <c r="I346" s="139">
        <v>241</v>
      </c>
    </row>
    <row r="347" spans="1:9" ht="53" customHeight="1">
      <c r="A347" s="134" t="s">
        <v>366</v>
      </c>
      <c r="B347" s="133">
        <v>2013</v>
      </c>
      <c r="C347" s="156">
        <v>38</v>
      </c>
      <c r="D347" s="132" t="s">
        <v>380</v>
      </c>
      <c r="E347" s="140">
        <v>0.63480000000000003</v>
      </c>
      <c r="F347" s="141">
        <v>0.2069</v>
      </c>
      <c r="G347" s="140">
        <v>0.15820000000000001</v>
      </c>
      <c r="H347" s="139">
        <v>2015</v>
      </c>
      <c r="I347" s="139">
        <v>359</v>
      </c>
    </row>
    <row r="348" spans="1:9" ht="17" customHeight="1">
      <c r="A348" s="134" t="s">
        <v>366</v>
      </c>
      <c r="B348" s="133">
        <v>2013</v>
      </c>
      <c r="C348" s="156">
        <v>39</v>
      </c>
      <c r="D348" s="134" t="s">
        <v>26</v>
      </c>
      <c r="E348" s="140">
        <v>0.72250000000000003</v>
      </c>
      <c r="F348" s="141">
        <v>0.18360000000000001</v>
      </c>
      <c r="G348" s="140">
        <v>9.3899999999999997E-2</v>
      </c>
      <c r="H348" s="139">
        <v>2331</v>
      </c>
      <c r="I348" s="139">
        <v>52</v>
      </c>
    </row>
    <row r="349" spans="1:9" ht="17" customHeight="1">
      <c r="A349" s="134" t="s">
        <v>366</v>
      </c>
      <c r="B349" s="133">
        <v>2013</v>
      </c>
      <c r="C349" s="156">
        <v>40</v>
      </c>
      <c r="D349" s="134" t="s">
        <v>381</v>
      </c>
      <c r="E349" s="140">
        <v>0.63749999999999996</v>
      </c>
      <c r="F349" s="141">
        <v>0.19639999999999999</v>
      </c>
      <c r="G349" s="140">
        <v>0.1661</v>
      </c>
      <c r="H349" s="139">
        <v>2387</v>
      </c>
      <c r="I349" s="139" t="s">
        <v>222</v>
      </c>
    </row>
    <row r="350" spans="1:9" ht="17" customHeight="1">
      <c r="A350" s="134" t="s">
        <v>366</v>
      </c>
      <c r="B350" s="133">
        <v>2013</v>
      </c>
      <c r="C350" s="156">
        <v>41</v>
      </c>
      <c r="D350" s="134" t="s">
        <v>382</v>
      </c>
      <c r="E350" s="140">
        <v>0.39650000000000002</v>
      </c>
      <c r="F350" s="141">
        <v>0.24940000000000001</v>
      </c>
      <c r="G350" s="140">
        <v>0.35399999999999998</v>
      </c>
      <c r="H350" s="139">
        <v>2099</v>
      </c>
      <c r="I350" s="139">
        <v>291</v>
      </c>
    </row>
    <row r="351" spans="1:9" ht="17" customHeight="1">
      <c r="A351" s="134" t="s">
        <v>366</v>
      </c>
      <c r="B351" s="133">
        <v>2013</v>
      </c>
      <c r="C351" s="156">
        <v>42</v>
      </c>
      <c r="D351" s="134" t="s">
        <v>100</v>
      </c>
      <c r="E351" s="140">
        <v>0.82399999999999995</v>
      </c>
      <c r="F351" s="141">
        <v>8.8900000000000007E-2</v>
      </c>
      <c r="G351" s="140">
        <v>8.7099999999999997E-2</v>
      </c>
      <c r="H351" s="139">
        <v>2369</v>
      </c>
      <c r="I351" s="139">
        <v>9</v>
      </c>
    </row>
    <row r="352" spans="1:9" ht="17" customHeight="1">
      <c r="A352" s="134" t="s">
        <v>366</v>
      </c>
      <c r="B352" s="133">
        <v>2013</v>
      </c>
      <c r="C352" s="156">
        <v>43</v>
      </c>
      <c r="D352" s="134" t="s">
        <v>29</v>
      </c>
      <c r="E352" s="140">
        <v>0.63890000000000002</v>
      </c>
      <c r="F352" s="141">
        <v>0.1686</v>
      </c>
      <c r="G352" s="140">
        <v>0.1925</v>
      </c>
      <c r="H352" s="139">
        <v>2375</v>
      </c>
      <c r="I352" s="139">
        <v>4</v>
      </c>
    </row>
    <row r="353" spans="1:9" ht="17" customHeight="1">
      <c r="A353" s="134" t="s">
        <v>366</v>
      </c>
      <c r="B353" s="133">
        <v>2013</v>
      </c>
      <c r="C353" s="156">
        <v>44</v>
      </c>
      <c r="D353" s="134" t="s">
        <v>30</v>
      </c>
      <c r="E353" s="140">
        <v>0.57040000000000002</v>
      </c>
      <c r="F353" s="141">
        <v>0.186</v>
      </c>
      <c r="G353" s="140">
        <v>0.24349999999999999</v>
      </c>
      <c r="H353" s="139">
        <v>2349</v>
      </c>
      <c r="I353" s="139">
        <v>15</v>
      </c>
    </row>
    <row r="354" spans="1:9" ht="17" customHeight="1">
      <c r="A354" s="134" t="s">
        <v>366</v>
      </c>
      <c r="B354" s="133">
        <v>2013</v>
      </c>
      <c r="C354" s="156">
        <v>45</v>
      </c>
      <c r="D354" s="134" t="s">
        <v>31</v>
      </c>
      <c r="E354" s="140">
        <v>0.66169999999999995</v>
      </c>
      <c r="F354" s="141">
        <v>0.22239999999999999</v>
      </c>
      <c r="G354" s="140">
        <v>0.11600000000000001</v>
      </c>
      <c r="H354" s="139">
        <v>2031</v>
      </c>
      <c r="I354" s="139">
        <v>342</v>
      </c>
    </row>
    <row r="355" spans="1:9" ht="17" customHeight="1">
      <c r="A355" s="134" t="s">
        <v>366</v>
      </c>
      <c r="B355" s="133">
        <v>2013</v>
      </c>
      <c r="C355" s="156">
        <v>46</v>
      </c>
      <c r="D355" s="134" t="s">
        <v>32</v>
      </c>
      <c r="E355" s="140">
        <v>0.57199999999999995</v>
      </c>
      <c r="F355" s="141">
        <v>0.19739999999999999</v>
      </c>
      <c r="G355" s="140">
        <v>0.2306</v>
      </c>
      <c r="H355" s="139">
        <v>2366</v>
      </c>
      <c r="I355" s="139">
        <v>9</v>
      </c>
    </row>
    <row r="356" spans="1:9" ht="17" customHeight="1">
      <c r="A356" s="134" t="s">
        <v>366</v>
      </c>
      <c r="B356" s="133">
        <v>2013</v>
      </c>
      <c r="C356" s="156">
        <v>47</v>
      </c>
      <c r="D356" s="134" t="s">
        <v>33</v>
      </c>
      <c r="E356" s="140">
        <v>0.66120000000000001</v>
      </c>
      <c r="F356" s="141">
        <v>0.17019999999999999</v>
      </c>
      <c r="G356" s="140">
        <v>0.16869999999999999</v>
      </c>
      <c r="H356" s="139">
        <v>2342</v>
      </c>
      <c r="I356" s="139">
        <v>35</v>
      </c>
    </row>
    <row r="357" spans="1:9" ht="17" customHeight="1">
      <c r="A357" s="134" t="s">
        <v>366</v>
      </c>
      <c r="B357" s="133">
        <v>2013</v>
      </c>
      <c r="C357" s="156">
        <v>48</v>
      </c>
      <c r="D357" s="134" t="s">
        <v>34</v>
      </c>
      <c r="E357" s="140">
        <v>0.75760000000000005</v>
      </c>
      <c r="F357" s="141">
        <v>0.1062</v>
      </c>
      <c r="G357" s="140">
        <v>0.13619999999999999</v>
      </c>
      <c r="H357" s="139">
        <v>2366</v>
      </c>
      <c r="I357" s="139" t="s">
        <v>222</v>
      </c>
    </row>
    <row r="358" spans="1:9" ht="17" customHeight="1">
      <c r="A358" s="134" t="s">
        <v>366</v>
      </c>
      <c r="B358" s="133">
        <v>2013</v>
      </c>
      <c r="C358" s="156">
        <v>49</v>
      </c>
      <c r="D358" s="134" t="s">
        <v>91</v>
      </c>
      <c r="E358" s="140">
        <v>0.80410000000000004</v>
      </c>
      <c r="F358" s="141">
        <v>9.2899999999999996E-2</v>
      </c>
      <c r="G358" s="140">
        <v>0.10299999999999999</v>
      </c>
      <c r="H358" s="139">
        <v>2363</v>
      </c>
      <c r="I358" s="139" t="s">
        <v>222</v>
      </c>
    </row>
    <row r="359" spans="1:9" ht="17" customHeight="1">
      <c r="A359" s="134" t="s">
        <v>366</v>
      </c>
      <c r="B359" s="133">
        <v>2013</v>
      </c>
      <c r="C359" s="156">
        <v>50</v>
      </c>
      <c r="D359" s="134" t="s">
        <v>35</v>
      </c>
      <c r="E359" s="140">
        <v>0.87990000000000002</v>
      </c>
      <c r="F359" s="141">
        <v>4.5199999999999997E-2</v>
      </c>
      <c r="G359" s="140">
        <v>7.4999999999999997E-2</v>
      </c>
      <c r="H359" s="139">
        <v>2363</v>
      </c>
      <c r="I359" s="139" t="s">
        <v>222</v>
      </c>
    </row>
    <row r="360" spans="1:9" ht="17" customHeight="1">
      <c r="A360" s="134" t="s">
        <v>366</v>
      </c>
      <c r="B360" s="133">
        <v>2013</v>
      </c>
      <c r="C360" s="156">
        <v>51</v>
      </c>
      <c r="D360" s="134" t="s">
        <v>36</v>
      </c>
      <c r="E360" s="140">
        <v>0.65429999999999999</v>
      </c>
      <c r="F360" s="141">
        <v>0.16669999999999999</v>
      </c>
      <c r="G360" s="140">
        <v>0.17899999999999999</v>
      </c>
      <c r="H360" s="139">
        <v>2371</v>
      </c>
      <c r="I360" s="139" t="s">
        <v>222</v>
      </c>
    </row>
    <row r="361" spans="1:9" ht="17" customHeight="1">
      <c r="A361" s="134" t="s">
        <v>376</v>
      </c>
      <c r="B361" s="133">
        <v>2013</v>
      </c>
      <c r="C361" s="156">
        <v>52</v>
      </c>
      <c r="D361" s="134" t="s">
        <v>37</v>
      </c>
      <c r="E361" s="140">
        <v>0.69350000000000001</v>
      </c>
      <c r="F361" s="141">
        <v>0.1759</v>
      </c>
      <c r="G361" s="140">
        <v>0.13059999999999999</v>
      </c>
      <c r="H361" s="139">
        <v>2371</v>
      </c>
      <c r="I361" s="139" t="s">
        <v>222</v>
      </c>
    </row>
    <row r="362" spans="1:9" ht="35" customHeight="1">
      <c r="A362" s="134" t="s">
        <v>366</v>
      </c>
      <c r="B362" s="133">
        <v>2013</v>
      </c>
      <c r="C362" s="156">
        <v>53</v>
      </c>
      <c r="D362" s="132" t="s">
        <v>383</v>
      </c>
      <c r="E362" s="140">
        <v>0.34150000000000003</v>
      </c>
      <c r="F362" s="141">
        <v>0.23830000000000001</v>
      </c>
      <c r="G362" s="140">
        <v>0.42020000000000002</v>
      </c>
      <c r="H362" s="139">
        <v>2330</v>
      </c>
      <c r="I362" s="139">
        <v>33</v>
      </c>
    </row>
    <row r="363" spans="1:9" ht="17" customHeight="1">
      <c r="A363" s="134" t="s">
        <v>366</v>
      </c>
      <c r="B363" s="133">
        <v>2013</v>
      </c>
      <c r="C363" s="156">
        <v>54</v>
      </c>
      <c r="D363" s="134" t="s">
        <v>39</v>
      </c>
      <c r="E363" s="140">
        <v>0.5544</v>
      </c>
      <c r="F363" s="141">
        <v>0.22070000000000001</v>
      </c>
      <c r="G363" s="140">
        <v>0.2248</v>
      </c>
      <c r="H363" s="139">
        <v>2237</v>
      </c>
      <c r="I363" s="139">
        <v>126</v>
      </c>
    </row>
    <row r="364" spans="1:9" ht="17" customHeight="1">
      <c r="A364" s="134" t="s">
        <v>366</v>
      </c>
      <c r="B364" s="133">
        <v>2013</v>
      </c>
      <c r="C364" s="156">
        <v>55</v>
      </c>
      <c r="D364" s="134" t="s">
        <v>40</v>
      </c>
      <c r="E364" s="140">
        <v>0.58679999999999999</v>
      </c>
      <c r="F364" s="141">
        <v>0.23350000000000001</v>
      </c>
      <c r="G364" s="140">
        <v>0.1797</v>
      </c>
      <c r="H364" s="139">
        <v>2163</v>
      </c>
      <c r="I364" s="139">
        <v>194</v>
      </c>
    </row>
    <row r="365" spans="1:9" ht="17" customHeight="1">
      <c r="A365" s="134" t="s">
        <v>366</v>
      </c>
      <c r="B365" s="133">
        <v>2013</v>
      </c>
      <c r="C365" s="156">
        <v>56</v>
      </c>
      <c r="D365" s="134" t="s">
        <v>384</v>
      </c>
      <c r="E365" s="140">
        <v>0.51300000000000001</v>
      </c>
      <c r="F365" s="141">
        <v>0.22889999999999999</v>
      </c>
      <c r="G365" s="140">
        <v>0.25800000000000001</v>
      </c>
      <c r="H365" s="139">
        <v>2334</v>
      </c>
      <c r="I365" s="139">
        <v>26</v>
      </c>
    </row>
    <row r="366" spans="1:9" ht="35" customHeight="1">
      <c r="A366" s="134" t="s">
        <v>366</v>
      </c>
      <c r="B366" s="133">
        <v>2013</v>
      </c>
      <c r="C366" s="156">
        <v>57</v>
      </c>
      <c r="D366" s="132" t="s">
        <v>385</v>
      </c>
      <c r="E366" s="140">
        <v>0.53380000000000005</v>
      </c>
      <c r="F366" s="141">
        <v>0.25469999999999998</v>
      </c>
      <c r="G366" s="140">
        <v>0.21149999999999999</v>
      </c>
      <c r="H366" s="139">
        <v>2052</v>
      </c>
      <c r="I366" s="139">
        <v>300</v>
      </c>
    </row>
    <row r="367" spans="1:9" ht="35" customHeight="1">
      <c r="A367" s="134" t="s">
        <v>366</v>
      </c>
      <c r="B367" s="133">
        <v>2013</v>
      </c>
      <c r="C367" s="156">
        <v>58</v>
      </c>
      <c r="D367" s="132" t="s">
        <v>386</v>
      </c>
      <c r="E367" s="140">
        <v>0.48120000000000002</v>
      </c>
      <c r="F367" s="141">
        <v>0.22570000000000001</v>
      </c>
      <c r="G367" s="140">
        <v>0.29320000000000002</v>
      </c>
      <c r="H367" s="139">
        <v>2246</v>
      </c>
      <c r="I367" s="139">
        <v>107</v>
      </c>
    </row>
    <row r="368" spans="1:9" ht="17" customHeight="1">
      <c r="A368" s="134" t="s">
        <v>366</v>
      </c>
      <c r="B368" s="133">
        <v>2013</v>
      </c>
      <c r="C368" s="156">
        <v>59</v>
      </c>
      <c r="D368" s="134" t="s">
        <v>43</v>
      </c>
      <c r="E368" s="140">
        <v>0.5423</v>
      </c>
      <c r="F368" s="141">
        <v>0.2099</v>
      </c>
      <c r="G368" s="140">
        <v>0.24790000000000001</v>
      </c>
      <c r="H368" s="139">
        <v>2260</v>
      </c>
      <c r="I368" s="139">
        <v>94</v>
      </c>
    </row>
    <row r="369" spans="1:9" ht="35" customHeight="1">
      <c r="A369" s="134" t="s">
        <v>376</v>
      </c>
      <c r="B369" s="133">
        <v>2013</v>
      </c>
      <c r="C369" s="156">
        <v>60</v>
      </c>
      <c r="D369" s="132" t="s">
        <v>387</v>
      </c>
      <c r="E369" s="140">
        <v>0.54600000000000004</v>
      </c>
      <c r="F369" s="141">
        <v>0.23019999999999999</v>
      </c>
      <c r="G369" s="140">
        <v>0.2238</v>
      </c>
      <c r="H369" s="139">
        <v>2235</v>
      </c>
      <c r="I369" s="139">
        <v>116</v>
      </c>
    </row>
    <row r="370" spans="1:9" ht="17" customHeight="1">
      <c r="A370" s="134" t="s">
        <v>366</v>
      </c>
      <c r="B370" s="133">
        <v>2013</v>
      </c>
      <c r="C370" s="156">
        <v>61</v>
      </c>
      <c r="D370" s="134" t="s">
        <v>101</v>
      </c>
      <c r="E370" s="140">
        <v>0.49009999999999998</v>
      </c>
      <c r="F370" s="141">
        <v>0.22239999999999999</v>
      </c>
      <c r="G370" s="140">
        <v>0.28749999999999998</v>
      </c>
      <c r="H370" s="139">
        <v>2320</v>
      </c>
      <c r="I370" s="139">
        <v>34</v>
      </c>
    </row>
    <row r="371" spans="1:9" ht="17" customHeight="1">
      <c r="A371" s="134" t="s">
        <v>366</v>
      </c>
      <c r="B371" s="133">
        <v>2013</v>
      </c>
      <c r="C371" s="156">
        <v>62</v>
      </c>
      <c r="D371" s="134" t="s">
        <v>45</v>
      </c>
      <c r="E371" s="140">
        <v>0.50049999999999994</v>
      </c>
      <c r="F371" s="141">
        <v>0.22259999999999999</v>
      </c>
      <c r="G371" s="140">
        <v>0.27689999999999998</v>
      </c>
      <c r="H371" s="139">
        <v>2128</v>
      </c>
      <c r="I371" s="139">
        <v>227</v>
      </c>
    </row>
    <row r="372" spans="1:9" ht="35" customHeight="1">
      <c r="A372" s="132" t="s">
        <v>388</v>
      </c>
      <c r="B372" s="133">
        <v>2013</v>
      </c>
      <c r="C372" s="156">
        <v>63</v>
      </c>
      <c r="D372" s="134" t="s">
        <v>389</v>
      </c>
      <c r="E372" s="140">
        <v>0.4743</v>
      </c>
      <c r="F372" s="141">
        <v>0.2356</v>
      </c>
      <c r="G372" s="140">
        <v>0.28999999999999998</v>
      </c>
      <c r="H372" s="139">
        <v>2344</v>
      </c>
      <c r="I372" s="139" t="s">
        <v>222</v>
      </c>
    </row>
    <row r="373" spans="1:9" ht="35" customHeight="1">
      <c r="A373" s="132" t="s">
        <v>388</v>
      </c>
      <c r="B373" s="133">
        <v>2013</v>
      </c>
      <c r="C373" s="156">
        <v>64</v>
      </c>
      <c r="D373" s="132" t="s">
        <v>390</v>
      </c>
      <c r="E373" s="140">
        <v>0.4168</v>
      </c>
      <c r="F373" s="141">
        <v>0.2276</v>
      </c>
      <c r="G373" s="140">
        <v>0.35570000000000002</v>
      </c>
      <c r="H373" s="139">
        <v>2336</v>
      </c>
      <c r="I373" s="139" t="s">
        <v>222</v>
      </c>
    </row>
    <row r="374" spans="1:9" ht="35" customHeight="1">
      <c r="A374" s="132" t="s">
        <v>388</v>
      </c>
      <c r="B374" s="133">
        <v>2013</v>
      </c>
      <c r="C374" s="156">
        <v>65</v>
      </c>
      <c r="D374" s="134" t="s">
        <v>391</v>
      </c>
      <c r="E374" s="140">
        <v>0.42649999999999999</v>
      </c>
      <c r="F374" s="141">
        <v>0.218</v>
      </c>
      <c r="G374" s="140">
        <v>0.35549999999999998</v>
      </c>
      <c r="H374" s="139">
        <v>2332</v>
      </c>
      <c r="I374" s="139" t="s">
        <v>222</v>
      </c>
    </row>
    <row r="375" spans="1:9" ht="35" customHeight="1">
      <c r="A375" s="132" t="s">
        <v>388</v>
      </c>
      <c r="B375" s="133">
        <v>2013</v>
      </c>
      <c r="C375" s="156">
        <v>66</v>
      </c>
      <c r="D375" s="134" t="s">
        <v>49</v>
      </c>
      <c r="E375" s="140">
        <v>0.36</v>
      </c>
      <c r="F375" s="141">
        <v>0.30509999999999998</v>
      </c>
      <c r="G375" s="140">
        <v>0.33500000000000002</v>
      </c>
      <c r="H375" s="139">
        <v>2332</v>
      </c>
      <c r="I375" s="139" t="s">
        <v>222</v>
      </c>
    </row>
    <row r="376" spans="1:9" ht="35" customHeight="1">
      <c r="A376" s="132" t="s">
        <v>388</v>
      </c>
      <c r="B376" s="133">
        <v>2013</v>
      </c>
      <c r="C376" s="156">
        <v>67</v>
      </c>
      <c r="D376" s="134" t="s">
        <v>50</v>
      </c>
      <c r="E376" s="140">
        <v>0.26500000000000001</v>
      </c>
      <c r="F376" s="141">
        <v>0.28079999999999999</v>
      </c>
      <c r="G376" s="140">
        <v>0.45419999999999999</v>
      </c>
      <c r="H376" s="139">
        <v>2331</v>
      </c>
      <c r="I376" s="139" t="s">
        <v>222</v>
      </c>
    </row>
    <row r="377" spans="1:9" ht="35" customHeight="1">
      <c r="A377" s="132" t="s">
        <v>388</v>
      </c>
      <c r="B377" s="133">
        <v>2013</v>
      </c>
      <c r="C377" s="156">
        <v>68</v>
      </c>
      <c r="D377" s="134" t="s">
        <v>51</v>
      </c>
      <c r="E377" s="140">
        <v>0.52569999999999995</v>
      </c>
      <c r="F377" s="141">
        <v>0.26419999999999999</v>
      </c>
      <c r="G377" s="140">
        <v>0.21</v>
      </c>
      <c r="H377" s="139">
        <v>2332</v>
      </c>
      <c r="I377" s="139" t="s">
        <v>222</v>
      </c>
    </row>
    <row r="378" spans="1:9" ht="35" customHeight="1">
      <c r="A378" s="132" t="s">
        <v>388</v>
      </c>
      <c r="B378" s="133">
        <v>2013</v>
      </c>
      <c r="C378" s="156">
        <v>69</v>
      </c>
      <c r="D378" s="134" t="s">
        <v>392</v>
      </c>
      <c r="E378" s="140">
        <v>0.64280000000000004</v>
      </c>
      <c r="F378" s="141">
        <v>0.184</v>
      </c>
      <c r="G378" s="140">
        <v>0.1731</v>
      </c>
      <c r="H378" s="139">
        <v>2333</v>
      </c>
      <c r="I378" s="139" t="s">
        <v>222</v>
      </c>
    </row>
    <row r="379" spans="1:9" ht="35" customHeight="1">
      <c r="A379" s="132" t="s">
        <v>388</v>
      </c>
      <c r="B379" s="133">
        <v>2013</v>
      </c>
      <c r="C379" s="156">
        <v>70</v>
      </c>
      <c r="D379" s="134" t="s">
        <v>53</v>
      </c>
      <c r="E379" s="140">
        <v>0.56130000000000002</v>
      </c>
      <c r="F379" s="141">
        <v>0.1716</v>
      </c>
      <c r="G379" s="140">
        <v>0.26700000000000002</v>
      </c>
      <c r="H379" s="139">
        <v>2336</v>
      </c>
      <c r="I379" s="139" t="s">
        <v>222</v>
      </c>
    </row>
    <row r="380" spans="1:9" ht="35" customHeight="1">
      <c r="A380" s="132" t="s">
        <v>388</v>
      </c>
      <c r="B380" s="133">
        <v>2013</v>
      </c>
      <c r="C380" s="156">
        <v>71</v>
      </c>
      <c r="D380" s="134" t="s">
        <v>393</v>
      </c>
      <c r="E380" s="140">
        <v>0.54449999999999998</v>
      </c>
      <c r="F380" s="141">
        <v>0.22500000000000001</v>
      </c>
      <c r="G380" s="140">
        <v>0.23050000000000001</v>
      </c>
      <c r="H380" s="139">
        <v>2337</v>
      </c>
      <c r="I380" s="139" t="s">
        <v>222</v>
      </c>
    </row>
    <row r="381" spans="1:9" ht="35" customHeight="1">
      <c r="A381" s="132" t="s">
        <v>388</v>
      </c>
      <c r="B381" s="133">
        <v>2013</v>
      </c>
      <c r="C381" s="156">
        <v>79</v>
      </c>
      <c r="D381" s="134" t="s">
        <v>55</v>
      </c>
      <c r="E381" s="140">
        <v>0.75690000000000002</v>
      </c>
      <c r="F381" s="141">
        <v>0.1167</v>
      </c>
      <c r="G381" s="140">
        <v>0.12640000000000001</v>
      </c>
      <c r="H381" s="139">
        <v>1723</v>
      </c>
      <c r="I381" s="139">
        <v>34</v>
      </c>
    </row>
    <row r="382" spans="1:9" ht="35" customHeight="1">
      <c r="A382" s="132" t="s">
        <v>388</v>
      </c>
      <c r="B382" s="133">
        <v>2013</v>
      </c>
      <c r="C382" s="156">
        <v>80</v>
      </c>
      <c r="D382" s="132" t="s">
        <v>394</v>
      </c>
      <c r="E382" s="140">
        <v>0.8931</v>
      </c>
      <c r="F382" s="141">
        <v>6.4699999999999994E-2</v>
      </c>
      <c r="G382" s="140">
        <v>4.2200000000000001E-2</v>
      </c>
      <c r="H382" s="139">
        <v>1059</v>
      </c>
      <c r="I382" s="139">
        <v>13</v>
      </c>
    </row>
    <row r="383" spans="1:9" ht="35" customHeight="1">
      <c r="A383" s="132" t="s">
        <v>388</v>
      </c>
      <c r="B383" s="133">
        <v>2013</v>
      </c>
      <c r="C383" s="156">
        <v>81</v>
      </c>
      <c r="D383" s="132" t="s">
        <v>395</v>
      </c>
      <c r="E383" s="140">
        <v>0.8266</v>
      </c>
      <c r="F383" s="141">
        <v>0.13780000000000001</v>
      </c>
      <c r="G383" s="140">
        <v>3.56E-2</v>
      </c>
      <c r="H383" s="139">
        <v>509</v>
      </c>
      <c r="I383" s="139">
        <v>24</v>
      </c>
    </row>
    <row r="384" spans="1:9" ht="35" customHeight="1">
      <c r="A384" s="132" t="s">
        <v>388</v>
      </c>
      <c r="B384" s="133">
        <v>2013</v>
      </c>
      <c r="C384" s="156">
        <v>82</v>
      </c>
      <c r="D384" s="132" t="s">
        <v>396</v>
      </c>
      <c r="E384" s="140">
        <v>0.80210000000000004</v>
      </c>
      <c r="F384" s="141">
        <v>0.1479</v>
      </c>
      <c r="G384" s="140">
        <v>0.05</v>
      </c>
      <c r="H384" s="139">
        <v>176</v>
      </c>
      <c r="I384" s="139">
        <v>28</v>
      </c>
    </row>
    <row r="385" spans="1:9" ht="35" customHeight="1">
      <c r="A385" s="132" t="s">
        <v>388</v>
      </c>
      <c r="B385" s="133">
        <v>2013</v>
      </c>
      <c r="C385" s="156">
        <v>83</v>
      </c>
      <c r="D385" s="132" t="s">
        <v>397</v>
      </c>
      <c r="E385" s="140">
        <v>0.83689999999999998</v>
      </c>
      <c r="F385" s="141">
        <v>0.12659999999999999</v>
      </c>
      <c r="G385" s="140">
        <v>3.6499999999999998E-2</v>
      </c>
      <c r="H385" s="139">
        <v>141</v>
      </c>
      <c r="I385" s="139">
        <v>21</v>
      </c>
    </row>
    <row r="386" spans="1:9" ht="35" customHeight="1">
      <c r="A386" s="132" t="s">
        <v>388</v>
      </c>
      <c r="B386" s="133">
        <v>2013</v>
      </c>
      <c r="C386" s="156">
        <v>84</v>
      </c>
      <c r="D386" s="132" t="s">
        <v>398</v>
      </c>
      <c r="E386" s="140">
        <v>0.69310000000000005</v>
      </c>
      <c r="F386" s="141">
        <v>0.27479999999999999</v>
      </c>
      <c r="G386" s="140">
        <v>3.2099999999999997E-2</v>
      </c>
      <c r="H386" s="139">
        <v>66</v>
      </c>
      <c r="I386" s="139">
        <v>21</v>
      </c>
    </row>
    <row r="387" spans="1:9" ht="17" customHeight="1">
      <c r="A387" s="134" t="s">
        <v>366</v>
      </c>
      <c r="B387" s="133">
        <v>2012</v>
      </c>
      <c r="C387" s="156">
        <v>1</v>
      </c>
      <c r="D387" s="134" t="s">
        <v>367</v>
      </c>
      <c r="E387" s="140">
        <v>0.64080000000000004</v>
      </c>
      <c r="F387" s="141">
        <v>0.15690000000000001</v>
      </c>
      <c r="G387" s="140">
        <v>0.20230000000000001</v>
      </c>
      <c r="H387" s="139">
        <v>2485</v>
      </c>
      <c r="I387" s="139" t="s">
        <v>222</v>
      </c>
    </row>
    <row r="388" spans="1:9" ht="17" customHeight="1">
      <c r="A388" s="134" t="s">
        <v>366</v>
      </c>
      <c r="B388" s="133">
        <v>2012</v>
      </c>
      <c r="C388" s="156">
        <v>2</v>
      </c>
      <c r="D388" s="134" t="s">
        <v>0</v>
      </c>
      <c r="E388" s="140">
        <v>0.68089999999999995</v>
      </c>
      <c r="F388" s="141">
        <v>0.14599999999999999</v>
      </c>
      <c r="G388" s="140">
        <v>0.17299999999999999</v>
      </c>
      <c r="H388" s="139">
        <v>2476</v>
      </c>
      <c r="I388" s="139" t="s">
        <v>222</v>
      </c>
    </row>
    <row r="389" spans="1:9" ht="17" customHeight="1">
      <c r="A389" s="134" t="s">
        <v>366</v>
      </c>
      <c r="B389" s="133">
        <v>2012</v>
      </c>
      <c r="C389" s="156">
        <v>3</v>
      </c>
      <c r="D389" s="134" t="s">
        <v>1</v>
      </c>
      <c r="E389" s="140">
        <v>0.50270000000000004</v>
      </c>
      <c r="F389" s="141">
        <v>0.19120000000000001</v>
      </c>
      <c r="G389" s="140">
        <v>0.30620000000000003</v>
      </c>
      <c r="H389" s="139">
        <v>2476</v>
      </c>
      <c r="I389" s="139" t="s">
        <v>222</v>
      </c>
    </row>
    <row r="390" spans="1:9" ht="17" customHeight="1">
      <c r="A390" s="134" t="s">
        <v>366</v>
      </c>
      <c r="B390" s="133">
        <v>2012</v>
      </c>
      <c r="C390" s="156">
        <v>4</v>
      </c>
      <c r="D390" s="134" t="s">
        <v>90</v>
      </c>
      <c r="E390" s="140">
        <v>0.70730000000000004</v>
      </c>
      <c r="F390" s="141">
        <v>0.1406</v>
      </c>
      <c r="G390" s="140">
        <v>0.15210000000000001</v>
      </c>
      <c r="H390" s="139">
        <v>2486</v>
      </c>
      <c r="I390" s="139" t="s">
        <v>222</v>
      </c>
    </row>
    <row r="391" spans="1:9" ht="17" customHeight="1">
      <c r="A391" s="134" t="s">
        <v>366</v>
      </c>
      <c r="B391" s="133">
        <v>2012</v>
      </c>
      <c r="C391" s="156">
        <v>5</v>
      </c>
      <c r="D391" s="134" t="s">
        <v>2</v>
      </c>
      <c r="E391" s="140">
        <v>0.83089999999999997</v>
      </c>
      <c r="F391" s="141">
        <v>0.11459999999999999</v>
      </c>
      <c r="G391" s="140">
        <v>5.4399999999999997E-2</v>
      </c>
      <c r="H391" s="139">
        <v>2480</v>
      </c>
      <c r="I391" s="139" t="s">
        <v>222</v>
      </c>
    </row>
    <row r="392" spans="1:9" ht="17" customHeight="1">
      <c r="A392" s="134" t="s">
        <v>366</v>
      </c>
      <c r="B392" s="133">
        <v>2012</v>
      </c>
      <c r="C392" s="156">
        <v>6</v>
      </c>
      <c r="D392" s="134" t="s">
        <v>3</v>
      </c>
      <c r="E392" s="140">
        <v>0.69950000000000001</v>
      </c>
      <c r="F392" s="141">
        <v>0.13639999999999999</v>
      </c>
      <c r="G392" s="140">
        <v>0.1641</v>
      </c>
      <c r="H392" s="139">
        <v>2474</v>
      </c>
      <c r="I392" s="139" t="s">
        <v>222</v>
      </c>
    </row>
    <row r="393" spans="1:9" ht="17" customHeight="1">
      <c r="A393" s="134" t="s">
        <v>366</v>
      </c>
      <c r="B393" s="133">
        <v>2012</v>
      </c>
      <c r="C393" s="156">
        <v>7</v>
      </c>
      <c r="D393" s="134" t="s">
        <v>95</v>
      </c>
      <c r="E393" s="140">
        <v>0.97089999999999999</v>
      </c>
      <c r="F393" s="141">
        <v>1.78E-2</v>
      </c>
      <c r="G393" s="140">
        <v>1.14E-2</v>
      </c>
      <c r="H393" s="139">
        <v>2482</v>
      </c>
      <c r="I393" s="139" t="s">
        <v>222</v>
      </c>
    </row>
    <row r="394" spans="1:9" ht="17" customHeight="1">
      <c r="A394" s="134" t="s">
        <v>366</v>
      </c>
      <c r="B394" s="133">
        <v>2012</v>
      </c>
      <c r="C394" s="156">
        <v>8</v>
      </c>
      <c r="D394" s="134" t="s">
        <v>4</v>
      </c>
      <c r="E394" s="140">
        <v>0.89400000000000002</v>
      </c>
      <c r="F394" s="141">
        <v>9.01E-2</v>
      </c>
      <c r="G394" s="140">
        <v>1.5900000000000001E-2</v>
      </c>
      <c r="H394" s="139">
        <v>2479</v>
      </c>
      <c r="I394" s="139" t="s">
        <v>222</v>
      </c>
    </row>
    <row r="395" spans="1:9" ht="17" customHeight="1">
      <c r="A395" s="134" t="s">
        <v>366</v>
      </c>
      <c r="B395" s="133">
        <v>2012</v>
      </c>
      <c r="C395" s="156">
        <v>9</v>
      </c>
      <c r="D395" s="134" t="s">
        <v>368</v>
      </c>
      <c r="E395" s="140">
        <v>0.38750000000000001</v>
      </c>
      <c r="F395" s="141">
        <v>0.1598</v>
      </c>
      <c r="G395" s="140">
        <v>0.45279999999999998</v>
      </c>
      <c r="H395" s="139">
        <v>2483</v>
      </c>
      <c r="I395" s="139">
        <v>3</v>
      </c>
    </row>
    <row r="396" spans="1:9" ht="17" customHeight="1">
      <c r="A396" s="134" t="s">
        <v>366</v>
      </c>
      <c r="B396" s="133">
        <v>2012</v>
      </c>
      <c r="C396" s="156">
        <v>10</v>
      </c>
      <c r="D396" s="134" t="s">
        <v>230</v>
      </c>
      <c r="E396" s="140">
        <v>0.58550000000000002</v>
      </c>
      <c r="F396" s="141">
        <v>0.15870000000000001</v>
      </c>
      <c r="G396" s="140">
        <v>0.25580000000000003</v>
      </c>
      <c r="H396" s="139">
        <v>2482</v>
      </c>
      <c r="I396" s="139">
        <v>4</v>
      </c>
    </row>
    <row r="397" spans="1:9" ht="17" customHeight="1">
      <c r="A397" s="134" t="s">
        <v>366</v>
      </c>
      <c r="B397" s="133">
        <v>2012</v>
      </c>
      <c r="C397" s="156">
        <v>11</v>
      </c>
      <c r="D397" s="134" t="s">
        <v>369</v>
      </c>
      <c r="E397" s="140">
        <v>0.53190000000000004</v>
      </c>
      <c r="F397" s="141">
        <v>0.17330000000000001</v>
      </c>
      <c r="G397" s="140">
        <v>0.29480000000000001</v>
      </c>
      <c r="H397" s="139">
        <v>2446</v>
      </c>
      <c r="I397" s="139">
        <v>20</v>
      </c>
    </row>
    <row r="398" spans="1:9" ht="17" customHeight="1">
      <c r="A398" s="134" t="s">
        <v>366</v>
      </c>
      <c r="B398" s="133">
        <v>2012</v>
      </c>
      <c r="C398" s="156">
        <v>12</v>
      </c>
      <c r="D398" s="134" t="s">
        <v>370</v>
      </c>
      <c r="E398" s="140">
        <v>0.82430000000000003</v>
      </c>
      <c r="F398" s="141">
        <v>9.1600000000000001E-2</v>
      </c>
      <c r="G398" s="140">
        <v>8.4099999999999994E-2</v>
      </c>
      <c r="H398" s="139">
        <v>2470</v>
      </c>
      <c r="I398" s="139">
        <v>5</v>
      </c>
    </row>
    <row r="399" spans="1:9" ht="17" customHeight="1">
      <c r="A399" s="134" t="s">
        <v>366</v>
      </c>
      <c r="B399" s="133">
        <v>2012</v>
      </c>
      <c r="C399" s="156">
        <v>13</v>
      </c>
      <c r="D399" s="134" t="s">
        <v>7</v>
      </c>
      <c r="E399" s="140">
        <v>0.8861</v>
      </c>
      <c r="F399" s="141">
        <v>8.2500000000000004E-2</v>
      </c>
      <c r="G399" s="140">
        <v>3.1399999999999997E-2</v>
      </c>
      <c r="H399" s="139">
        <v>2476</v>
      </c>
      <c r="I399" s="139">
        <v>5</v>
      </c>
    </row>
    <row r="400" spans="1:9" ht="35" customHeight="1">
      <c r="A400" s="134" t="s">
        <v>366</v>
      </c>
      <c r="B400" s="133">
        <v>2012</v>
      </c>
      <c r="C400" s="156">
        <v>14</v>
      </c>
      <c r="D400" s="132" t="s">
        <v>371</v>
      </c>
      <c r="E400" s="140">
        <v>0.83760000000000001</v>
      </c>
      <c r="F400" s="141">
        <v>8.8700000000000001E-2</v>
      </c>
      <c r="G400" s="140">
        <v>7.3700000000000002E-2</v>
      </c>
      <c r="H400" s="139">
        <v>2477</v>
      </c>
      <c r="I400" s="139">
        <v>4</v>
      </c>
    </row>
    <row r="401" spans="1:9" ht="17" customHeight="1">
      <c r="A401" s="134" t="s">
        <v>366</v>
      </c>
      <c r="B401" s="133">
        <v>2012</v>
      </c>
      <c r="C401" s="156">
        <v>15</v>
      </c>
      <c r="D401" s="134" t="s">
        <v>97</v>
      </c>
      <c r="E401" s="140">
        <v>0.51060000000000005</v>
      </c>
      <c r="F401" s="141">
        <v>0.18279999999999999</v>
      </c>
      <c r="G401" s="140">
        <v>0.30659999999999998</v>
      </c>
      <c r="H401" s="139">
        <v>2421</v>
      </c>
      <c r="I401" s="139">
        <v>61</v>
      </c>
    </row>
    <row r="402" spans="1:9" ht="17" customHeight="1">
      <c r="A402" s="134" t="s">
        <v>366</v>
      </c>
      <c r="B402" s="133">
        <v>2012</v>
      </c>
      <c r="C402" s="156">
        <v>16</v>
      </c>
      <c r="D402" s="134" t="s">
        <v>8</v>
      </c>
      <c r="E402" s="140">
        <v>0.76639999999999997</v>
      </c>
      <c r="F402" s="141">
        <v>0.1573</v>
      </c>
      <c r="G402" s="140">
        <v>7.6300000000000007E-2</v>
      </c>
      <c r="H402" s="139">
        <v>2455</v>
      </c>
      <c r="I402" s="139">
        <v>19</v>
      </c>
    </row>
    <row r="403" spans="1:9" ht="17" customHeight="1">
      <c r="A403" s="134" t="s">
        <v>366</v>
      </c>
      <c r="B403" s="133">
        <v>2012</v>
      </c>
      <c r="C403" s="156">
        <v>17</v>
      </c>
      <c r="D403" s="134" t="s">
        <v>372</v>
      </c>
      <c r="E403" s="140">
        <v>0.61850000000000005</v>
      </c>
      <c r="F403" s="141">
        <v>0.19839999999999999</v>
      </c>
      <c r="G403" s="140">
        <v>0.1832</v>
      </c>
      <c r="H403" s="139">
        <v>2322</v>
      </c>
      <c r="I403" s="139">
        <v>155</v>
      </c>
    </row>
    <row r="404" spans="1:9" ht="17" customHeight="1">
      <c r="A404" s="134" t="s">
        <v>366</v>
      </c>
      <c r="B404" s="133">
        <v>2012</v>
      </c>
      <c r="C404" s="156">
        <v>18</v>
      </c>
      <c r="D404" s="134" t="s">
        <v>10</v>
      </c>
      <c r="E404" s="140">
        <v>0.41460000000000002</v>
      </c>
      <c r="F404" s="141">
        <v>0.2651</v>
      </c>
      <c r="G404" s="140">
        <v>0.32029999999999997</v>
      </c>
      <c r="H404" s="139">
        <v>2438</v>
      </c>
      <c r="I404" s="139">
        <v>42</v>
      </c>
    </row>
    <row r="405" spans="1:9" ht="35" customHeight="1">
      <c r="A405" s="134" t="s">
        <v>366</v>
      </c>
      <c r="B405" s="133">
        <v>2012</v>
      </c>
      <c r="C405" s="156">
        <v>19</v>
      </c>
      <c r="D405" s="132" t="s">
        <v>373</v>
      </c>
      <c r="E405" s="140">
        <v>0.41339999999999999</v>
      </c>
      <c r="F405" s="141">
        <v>0.18360000000000001</v>
      </c>
      <c r="G405" s="140">
        <v>0.40300000000000002</v>
      </c>
      <c r="H405" s="139">
        <v>2421</v>
      </c>
      <c r="I405" s="139">
        <v>65</v>
      </c>
    </row>
    <row r="406" spans="1:9" ht="17" customHeight="1">
      <c r="A406" s="134" t="s">
        <v>366</v>
      </c>
      <c r="B406" s="133">
        <v>2012</v>
      </c>
      <c r="C406" s="156">
        <v>20</v>
      </c>
      <c r="D406" s="134" t="s">
        <v>374</v>
      </c>
      <c r="E406" s="140">
        <v>0.75319999999999998</v>
      </c>
      <c r="F406" s="141">
        <v>0.1368</v>
      </c>
      <c r="G406" s="140">
        <v>0.11</v>
      </c>
      <c r="H406" s="139">
        <v>2487</v>
      </c>
      <c r="I406" s="139" t="s">
        <v>222</v>
      </c>
    </row>
    <row r="407" spans="1:9" ht="17" customHeight="1">
      <c r="A407" s="134" t="s">
        <v>366</v>
      </c>
      <c r="B407" s="133">
        <v>2012</v>
      </c>
      <c r="C407" s="156">
        <v>21</v>
      </c>
      <c r="D407" s="134" t="s">
        <v>12</v>
      </c>
      <c r="E407" s="140">
        <v>0.5544</v>
      </c>
      <c r="F407" s="141">
        <v>0.2117</v>
      </c>
      <c r="G407" s="140">
        <v>0.2339</v>
      </c>
      <c r="H407" s="139">
        <v>2354</v>
      </c>
      <c r="I407" s="139">
        <v>127</v>
      </c>
    </row>
    <row r="408" spans="1:9" ht="17" customHeight="1">
      <c r="A408" s="134" t="s">
        <v>366</v>
      </c>
      <c r="B408" s="133">
        <v>2012</v>
      </c>
      <c r="C408" s="156">
        <v>22</v>
      </c>
      <c r="D408" s="134" t="s">
        <v>13</v>
      </c>
      <c r="E408" s="140">
        <v>0.34210000000000002</v>
      </c>
      <c r="F408" s="141">
        <v>0.24310000000000001</v>
      </c>
      <c r="G408" s="140">
        <v>0.4148</v>
      </c>
      <c r="H408" s="139">
        <v>2277</v>
      </c>
      <c r="I408" s="139">
        <v>199</v>
      </c>
    </row>
    <row r="409" spans="1:9" ht="17" customHeight="1">
      <c r="A409" s="134" t="s">
        <v>366</v>
      </c>
      <c r="B409" s="133">
        <v>2012</v>
      </c>
      <c r="C409" s="156">
        <v>23</v>
      </c>
      <c r="D409" s="134" t="s">
        <v>14</v>
      </c>
      <c r="E409" s="140">
        <v>0.2384</v>
      </c>
      <c r="F409" s="141">
        <v>0.29449999999999998</v>
      </c>
      <c r="G409" s="140">
        <v>0.46710000000000002</v>
      </c>
      <c r="H409" s="139">
        <v>2147</v>
      </c>
      <c r="I409" s="139">
        <v>333</v>
      </c>
    </row>
    <row r="410" spans="1:9" ht="17" customHeight="1">
      <c r="A410" s="134" t="s">
        <v>366</v>
      </c>
      <c r="B410" s="133">
        <v>2012</v>
      </c>
      <c r="C410" s="156">
        <v>24</v>
      </c>
      <c r="D410" s="134" t="s">
        <v>375</v>
      </c>
      <c r="E410" s="140">
        <v>0.2135</v>
      </c>
      <c r="F410" s="141">
        <v>0.25340000000000001</v>
      </c>
      <c r="G410" s="140">
        <v>0.53320000000000001</v>
      </c>
      <c r="H410" s="139">
        <v>2272</v>
      </c>
      <c r="I410" s="139">
        <v>209</v>
      </c>
    </row>
    <row r="411" spans="1:9" ht="17" customHeight="1">
      <c r="A411" s="134" t="s">
        <v>366</v>
      </c>
      <c r="B411" s="133">
        <v>2012</v>
      </c>
      <c r="C411" s="156">
        <v>25</v>
      </c>
      <c r="D411" s="134" t="s">
        <v>16</v>
      </c>
      <c r="E411" s="140">
        <v>0.314</v>
      </c>
      <c r="F411" s="141">
        <v>0.25040000000000001</v>
      </c>
      <c r="G411" s="140">
        <v>0.43569999999999998</v>
      </c>
      <c r="H411" s="139">
        <v>2216</v>
      </c>
      <c r="I411" s="139">
        <v>261</v>
      </c>
    </row>
    <row r="412" spans="1:9" ht="17" customHeight="1">
      <c r="A412" s="134" t="s">
        <v>366</v>
      </c>
      <c r="B412" s="133">
        <v>2012</v>
      </c>
      <c r="C412" s="156">
        <v>26</v>
      </c>
      <c r="D412" s="134" t="s">
        <v>98</v>
      </c>
      <c r="E412" s="140">
        <v>0.7319</v>
      </c>
      <c r="F412" s="141">
        <v>0.13500000000000001</v>
      </c>
      <c r="G412" s="140">
        <v>0.1331</v>
      </c>
      <c r="H412" s="139">
        <v>2457</v>
      </c>
      <c r="I412" s="139">
        <v>22</v>
      </c>
    </row>
    <row r="413" spans="1:9" ht="17" customHeight="1">
      <c r="A413" s="134" t="s">
        <v>366</v>
      </c>
      <c r="B413" s="133">
        <v>2012</v>
      </c>
      <c r="C413" s="156">
        <v>27</v>
      </c>
      <c r="D413" s="134" t="s">
        <v>17</v>
      </c>
      <c r="E413" s="140">
        <v>0.52049999999999996</v>
      </c>
      <c r="F413" s="141">
        <v>0.32250000000000001</v>
      </c>
      <c r="G413" s="140">
        <v>0.157</v>
      </c>
      <c r="H413" s="139">
        <v>2328</v>
      </c>
      <c r="I413" s="139">
        <v>155</v>
      </c>
    </row>
    <row r="414" spans="1:9" ht="17" customHeight="1">
      <c r="A414" s="134" t="s">
        <v>376</v>
      </c>
      <c r="B414" s="133">
        <v>2012</v>
      </c>
      <c r="C414" s="156">
        <v>28</v>
      </c>
      <c r="D414" s="134" t="s">
        <v>18</v>
      </c>
      <c r="E414" s="140">
        <v>0.85980000000000001</v>
      </c>
      <c r="F414" s="141">
        <v>0.1154</v>
      </c>
      <c r="G414" s="140">
        <v>2.4899999999999999E-2</v>
      </c>
      <c r="H414" s="139">
        <v>2475</v>
      </c>
      <c r="I414" s="139" t="s">
        <v>222</v>
      </c>
    </row>
    <row r="415" spans="1:9" ht="35" customHeight="1">
      <c r="A415" s="134" t="s">
        <v>366</v>
      </c>
      <c r="B415" s="133">
        <v>2012</v>
      </c>
      <c r="C415" s="156">
        <v>29</v>
      </c>
      <c r="D415" s="132" t="s">
        <v>377</v>
      </c>
      <c r="E415" s="140">
        <v>0.70740000000000003</v>
      </c>
      <c r="F415" s="141">
        <v>0.16800000000000001</v>
      </c>
      <c r="G415" s="140">
        <v>0.1246</v>
      </c>
      <c r="H415" s="139">
        <v>2371</v>
      </c>
      <c r="I415" s="139">
        <v>61</v>
      </c>
    </row>
    <row r="416" spans="1:9" ht="17" customHeight="1">
      <c r="A416" s="134" t="s">
        <v>366</v>
      </c>
      <c r="B416" s="133">
        <v>2012</v>
      </c>
      <c r="C416" s="156">
        <v>30</v>
      </c>
      <c r="D416" s="134" t="s">
        <v>20</v>
      </c>
      <c r="E416" s="140">
        <v>0.32700000000000001</v>
      </c>
      <c r="F416" s="141">
        <v>0.2427</v>
      </c>
      <c r="G416" s="140">
        <v>0.43030000000000002</v>
      </c>
      <c r="H416" s="139">
        <v>2349</v>
      </c>
      <c r="I416" s="139">
        <v>92</v>
      </c>
    </row>
    <row r="417" spans="1:9" ht="17" customHeight="1">
      <c r="A417" s="134" t="s">
        <v>366</v>
      </c>
      <c r="B417" s="133">
        <v>2012</v>
      </c>
      <c r="C417" s="156">
        <v>31</v>
      </c>
      <c r="D417" s="134" t="s">
        <v>21</v>
      </c>
      <c r="E417" s="140">
        <v>0.40649999999999997</v>
      </c>
      <c r="F417" s="141">
        <v>0.22420000000000001</v>
      </c>
      <c r="G417" s="140">
        <v>0.36930000000000002</v>
      </c>
      <c r="H417" s="139">
        <v>2369</v>
      </c>
      <c r="I417" s="139">
        <v>74</v>
      </c>
    </row>
    <row r="418" spans="1:9" ht="17" customHeight="1">
      <c r="A418" s="134" t="s">
        <v>366</v>
      </c>
      <c r="B418" s="133">
        <v>2012</v>
      </c>
      <c r="C418" s="156">
        <v>32</v>
      </c>
      <c r="D418" s="134" t="s">
        <v>22</v>
      </c>
      <c r="E418" s="140">
        <v>0.30719999999999997</v>
      </c>
      <c r="F418" s="141">
        <v>0.26769999999999999</v>
      </c>
      <c r="G418" s="140">
        <v>0.42509999999999998</v>
      </c>
      <c r="H418" s="139">
        <v>2333</v>
      </c>
      <c r="I418" s="139">
        <v>97</v>
      </c>
    </row>
    <row r="419" spans="1:9" ht="17" customHeight="1">
      <c r="A419" s="134" t="s">
        <v>366</v>
      </c>
      <c r="B419" s="133">
        <v>2012</v>
      </c>
      <c r="C419" s="156">
        <v>33</v>
      </c>
      <c r="D419" s="134" t="s">
        <v>23</v>
      </c>
      <c r="E419" s="140">
        <v>0.13389999999999999</v>
      </c>
      <c r="F419" s="141">
        <v>0.21340000000000001</v>
      </c>
      <c r="G419" s="140">
        <v>0.65269999999999995</v>
      </c>
      <c r="H419" s="139">
        <v>2259</v>
      </c>
      <c r="I419" s="139">
        <v>178</v>
      </c>
    </row>
    <row r="420" spans="1:9" ht="35" customHeight="1">
      <c r="A420" s="134" t="s">
        <v>366</v>
      </c>
      <c r="B420" s="133">
        <v>2012</v>
      </c>
      <c r="C420" s="156">
        <v>34</v>
      </c>
      <c r="D420" s="132" t="s">
        <v>378</v>
      </c>
      <c r="E420" s="140">
        <v>0.52910000000000001</v>
      </c>
      <c r="F420" s="141">
        <v>0.26329999999999998</v>
      </c>
      <c r="G420" s="140">
        <v>0.20760000000000001</v>
      </c>
      <c r="H420" s="139">
        <v>2216</v>
      </c>
      <c r="I420" s="139">
        <v>218</v>
      </c>
    </row>
    <row r="421" spans="1:9" ht="17" customHeight="1">
      <c r="A421" s="134" t="s">
        <v>366</v>
      </c>
      <c r="B421" s="133">
        <v>2012</v>
      </c>
      <c r="C421" s="156">
        <v>35</v>
      </c>
      <c r="D421" s="134" t="s">
        <v>99</v>
      </c>
      <c r="E421" s="140">
        <v>0.84240000000000004</v>
      </c>
      <c r="F421" s="141">
        <v>0.122</v>
      </c>
      <c r="G421" s="140">
        <v>3.56E-2</v>
      </c>
      <c r="H421" s="139">
        <v>2365</v>
      </c>
      <c r="I421" s="139">
        <v>76</v>
      </c>
    </row>
    <row r="422" spans="1:9" ht="17" customHeight="1">
      <c r="A422" s="134" t="s">
        <v>366</v>
      </c>
      <c r="B422" s="133">
        <v>2012</v>
      </c>
      <c r="C422" s="156">
        <v>36</v>
      </c>
      <c r="D422" s="134" t="s">
        <v>24</v>
      </c>
      <c r="E422" s="140">
        <v>0.76870000000000005</v>
      </c>
      <c r="F422" s="141">
        <v>0.16569999999999999</v>
      </c>
      <c r="G422" s="140">
        <v>6.5500000000000003E-2</v>
      </c>
      <c r="H422" s="139">
        <v>2383</v>
      </c>
      <c r="I422" s="139">
        <v>55</v>
      </c>
    </row>
    <row r="423" spans="1:9" ht="35" customHeight="1">
      <c r="A423" s="134" t="s">
        <v>366</v>
      </c>
      <c r="B423" s="133">
        <v>2012</v>
      </c>
      <c r="C423" s="156">
        <v>37</v>
      </c>
      <c r="D423" s="132" t="s">
        <v>379</v>
      </c>
      <c r="E423" s="140">
        <v>0.44700000000000001</v>
      </c>
      <c r="F423" s="141">
        <v>0.2351</v>
      </c>
      <c r="G423" s="140">
        <v>0.31790000000000002</v>
      </c>
      <c r="H423" s="139">
        <v>2206</v>
      </c>
      <c r="I423" s="139">
        <v>234</v>
      </c>
    </row>
    <row r="424" spans="1:9" ht="53" customHeight="1">
      <c r="A424" s="134" t="s">
        <v>366</v>
      </c>
      <c r="B424" s="133">
        <v>2012</v>
      </c>
      <c r="C424" s="156">
        <v>38</v>
      </c>
      <c r="D424" s="132" t="s">
        <v>380</v>
      </c>
      <c r="E424" s="140">
        <v>0.624</v>
      </c>
      <c r="F424" s="141">
        <v>0.2195</v>
      </c>
      <c r="G424" s="140">
        <v>0.1565</v>
      </c>
      <c r="H424" s="139">
        <v>2085</v>
      </c>
      <c r="I424" s="139">
        <v>355</v>
      </c>
    </row>
    <row r="425" spans="1:9" ht="17" customHeight="1">
      <c r="A425" s="134" t="s">
        <v>366</v>
      </c>
      <c r="B425" s="133">
        <v>2012</v>
      </c>
      <c r="C425" s="156">
        <v>39</v>
      </c>
      <c r="D425" s="134" t="s">
        <v>26</v>
      </c>
      <c r="E425" s="140">
        <v>0.68469999999999998</v>
      </c>
      <c r="F425" s="141">
        <v>0.2049</v>
      </c>
      <c r="G425" s="140">
        <v>0.1104</v>
      </c>
      <c r="H425" s="139">
        <v>2391</v>
      </c>
      <c r="I425" s="139">
        <v>47</v>
      </c>
    </row>
    <row r="426" spans="1:9" ht="17" customHeight="1">
      <c r="A426" s="134" t="s">
        <v>366</v>
      </c>
      <c r="B426" s="133">
        <v>2012</v>
      </c>
      <c r="C426" s="156">
        <v>40</v>
      </c>
      <c r="D426" s="134" t="s">
        <v>381</v>
      </c>
      <c r="E426" s="140">
        <v>0.61209999999999998</v>
      </c>
      <c r="F426" s="141">
        <v>0.20680000000000001</v>
      </c>
      <c r="G426" s="140">
        <v>0.18110000000000001</v>
      </c>
      <c r="H426" s="139">
        <v>2436</v>
      </c>
      <c r="I426" s="139" t="s">
        <v>222</v>
      </c>
    </row>
    <row r="427" spans="1:9" ht="17" customHeight="1">
      <c r="A427" s="134" t="s">
        <v>366</v>
      </c>
      <c r="B427" s="133">
        <v>2012</v>
      </c>
      <c r="C427" s="156">
        <v>41</v>
      </c>
      <c r="D427" s="134" t="s">
        <v>382</v>
      </c>
      <c r="E427" s="140">
        <v>0.39879999999999999</v>
      </c>
      <c r="F427" s="141">
        <v>0.27129999999999999</v>
      </c>
      <c r="G427" s="140">
        <v>0.33</v>
      </c>
      <c r="H427" s="139">
        <v>2100</v>
      </c>
      <c r="I427" s="139">
        <v>340</v>
      </c>
    </row>
    <row r="428" spans="1:9" ht="17" customHeight="1">
      <c r="A428" s="134" t="s">
        <v>366</v>
      </c>
      <c r="B428" s="133">
        <v>2012</v>
      </c>
      <c r="C428" s="156">
        <v>42</v>
      </c>
      <c r="D428" s="134" t="s">
        <v>100</v>
      </c>
      <c r="E428" s="140">
        <v>0.80659999999999998</v>
      </c>
      <c r="F428" s="141">
        <v>9.8299999999999998E-2</v>
      </c>
      <c r="G428" s="140">
        <v>9.5100000000000004E-2</v>
      </c>
      <c r="H428" s="139">
        <v>2413</v>
      </c>
      <c r="I428" s="139">
        <v>19</v>
      </c>
    </row>
    <row r="429" spans="1:9" ht="17" customHeight="1">
      <c r="A429" s="134" t="s">
        <v>366</v>
      </c>
      <c r="B429" s="133">
        <v>2012</v>
      </c>
      <c r="C429" s="156">
        <v>43</v>
      </c>
      <c r="D429" s="134" t="s">
        <v>29</v>
      </c>
      <c r="E429" s="140">
        <v>0.63770000000000004</v>
      </c>
      <c r="F429" s="141">
        <v>0.1731</v>
      </c>
      <c r="G429" s="140">
        <v>0.18920000000000001</v>
      </c>
      <c r="H429" s="139">
        <v>2418</v>
      </c>
      <c r="I429" s="139">
        <v>11</v>
      </c>
    </row>
    <row r="430" spans="1:9" ht="17" customHeight="1">
      <c r="A430" s="134" t="s">
        <v>366</v>
      </c>
      <c r="B430" s="133">
        <v>2012</v>
      </c>
      <c r="C430" s="156">
        <v>44</v>
      </c>
      <c r="D430" s="134" t="s">
        <v>30</v>
      </c>
      <c r="E430" s="140">
        <v>0.57140000000000002</v>
      </c>
      <c r="F430" s="141">
        <v>0.1772</v>
      </c>
      <c r="G430" s="140">
        <v>0.25140000000000001</v>
      </c>
      <c r="H430" s="139">
        <v>2398</v>
      </c>
      <c r="I430" s="139">
        <v>23</v>
      </c>
    </row>
    <row r="431" spans="1:9" ht="17" customHeight="1">
      <c r="A431" s="134" t="s">
        <v>366</v>
      </c>
      <c r="B431" s="133">
        <v>2012</v>
      </c>
      <c r="C431" s="156">
        <v>45</v>
      </c>
      <c r="D431" s="134" t="s">
        <v>31</v>
      </c>
      <c r="E431" s="140">
        <v>0.62919999999999998</v>
      </c>
      <c r="F431" s="141">
        <v>0.25559999999999999</v>
      </c>
      <c r="G431" s="140">
        <v>0.1152</v>
      </c>
      <c r="H431" s="139">
        <v>2083</v>
      </c>
      <c r="I431" s="139">
        <v>343</v>
      </c>
    </row>
    <row r="432" spans="1:9" ht="17" customHeight="1">
      <c r="A432" s="134" t="s">
        <v>366</v>
      </c>
      <c r="B432" s="133">
        <v>2012</v>
      </c>
      <c r="C432" s="156">
        <v>46</v>
      </c>
      <c r="D432" s="134" t="s">
        <v>32</v>
      </c>
      <c r="E432" s="140">
        <v>0.57599999999999996</v>
      </c>
      <c r="F432" s="141">
        <v>0.20169999999999999</v>
      </c>
      <c r="G432" s="140">
        <v>0.2223</v>
      </c>
      <c r="H432" s="139">
        <v>2410</v>
      </c>
      <c r="I432" s="139">
        <v>14</v>
      </c>
    </row>
    <row r="433" spans="1:9" ht="17" customHeight="1">
      <c r="A433" s="134" t="s">
        <v>366</v>
      </c>
      <c r="B433" s="133">
        <v>2012</v>
      </c>
      <c r="C433" s="156">
        <v>47</v>
      </c>
      <c r="D433" s="134" t="s">
        <v>33</v>
      </c>
      <c r="E433" s="140">
        <v>0.64280000000000004</v>
      </c>
      <c r="F433" s="141">
        <v>0.17349999999999999</v>
      </c>
      <c r="G433" s="140">
        <v>0.18360000000000001</v>
      </c>
      <c r="H433" s="139">
        <v>2386</v>
      </c>
      <c r="I433" s="139">
        <v>39</v>
      </c>
    </row>
    <row r="434" spans="1:9" ht="17" customHeight="1">
      <c r="A434" s="134" t="s">
        <v>366</v>
      </c>
      <c r="B434" s="133">
        <v>2012</v>
      </c>
      <c r="C434" s="156">
        <v>48</v>
      </c>
      <c r="D434" s="134" t="s">
        <v>34</v>
      </c>
      <c r="E434" s="140">
        <v>0.76170000000000004</v>
      </c>
      <c r="F434" s="141">
        <v>0.1149</v>
      </c>
      <c r="G434" s="140">
        <v>0.1234</v>
      </c>
      <c r="H434" s="139">
        <v>2419</v>
      </c>
      <c r="I434" s="139" t="s">
        <v>222</v>
      </c>
    </row>
    <row r="435" spans="1:9" ht="17" customHeight="1">
      <c r="A435" s="134" t="s">
        <v>366</v>
      </c>
      <c r="B435" s="133">
        <v>2012</v>
      </c>
      <c r="C435" s="156">
        <v>49</v>
      </c>
      <c r="D435" s="134" t="s">
        <v>91</v>
      </c>
      <c r="E435" s="140">
        <v>0.81130000000000002</v>
      </c>
      <c r="F435" s="141">
        <v>9.4100000000000003E-2</v>
      </c>
      <c r="G435" s="140">
        <v>9.4600000000000004E-2</v>
      </c>
      <c r="H435" s="139">
        <v>2421</v>
      </c>
      <c r="I435" s="139" t="s">
        <v>222</v>
      </c>
    </row>
    <row r="436" spans="1:9" ht="17" customHeight="1">
      <c r="A436" s="134" t="s">
        <v>366</v>
      </c>
      <c r="B436" s="133">
        <v>2012</v>
      </c>
      <c r="C436" s="156">
        <v>50</v>
      </c>
      <c r="D436" s="134" t="s">
        <v>35</v>
      </c>
      <c r="E436" s="140">
        <v>0.86199999999999999</v>
      </c>
      <c r="F436" s="141">
        <v>5.2600000000000001E-2</v>
      </c>
      <c r="G436" s="140">
        <v>8.5400000000000004E-2</v>
      </c>
      <c r="H436" s="139">
        <v>2418</v>
      </c>
      <c r="I436" s="139" t="s">
        <v>222</v>
      </c>
    </row>
    <row r="437" spans="1:9" ht="17" customHeight="1">
      <c r="A437" s="134" t="s">
        <v>366</v>
      </c>
      <c r="B437" s="133">
        <v>2012</v>
      </c>
      <c r="C437" s="156">
        <v>51</v>
      </c>
      <c r="D437" s="134" t="s">
        <v>36</v>
      </c>
      <c r="E437" s="140">
        <v>0.6613</v>
      </c>
      <c r="F437" s="141">
        <v>0.1696</v>
      </c>
      <c r="G437" s="140">
        <v>0.16919999999999999</v>
      </c>
      <c r="H437" s="139">
        <v>2416</v>
      </c>
      <c r="I437" s="139" t="s">
        <v>222</v>
      </c>
    </row>
    <row r="438" spans="1:9" ht="17" customHeight="1">
      <c r="A438" s="134" t="s">
        <v>376</v>
      </c>
      <c r="B438" s="133">
        <v>2012</v>
      </c>
      <c r="C438" s="156">
        <v>52</v>
      </c>
      <c r="D438" s="134" t="s">
        <v>37</v>
      </c>
      <c r="E438" s="140">
        <v>0.70099999999999996</v>
      </c>
      <c r="F438" s="141">
        <v>0.1741</v>
      </c>
      <c r="G438" s="140">
        <v>0.1249</v>
      </c>
      <c r="H438" s="139">
        <v>2407</v>
      </c>
      <c r="I438" s="139" t="s">
        <v>222</v>
      </c>
    </row>
    <row r="439" spans="1:9" ht="35" customHeight="1">
      <c r="A439" s="134" t="s">
        <v>366</v>
      </c>
      <c r="B439" s="133">
        <v>2012</v>
      </c>
      <c r="C439" s="156">
        <v>53</v>
      </c>
      <c r="D439" s="132" t="s">
        <v>383</v>
      </c>
      <c r="E439" s="140">
        <v>0.3417</v>
      </c>
      <c r="F439" s="141">
        <v>0.2286</v>
      </c>
      <c r="G439" s="140">
        <v>0.42959999999999998</v>
      </c>
      <c r="H439" s="139">
        <v>2356</v>
      </c>
      <c r="I439" s="139">
        <v>31</v>
      </c>
    </row>
    <row r="440" spans="1:9" ht="17" customHeight="1">
      <c r="A440" s="134" t="s">
        <v>366</v>
      </c>
      <c r="B440" s="133">
        <v>2012</v>
      </c>
      <c r="C440" s="156">
        <v>54</v>
      </c>
      <c r="D440" s="134" t="s">
        <v>39</v>
      </c>
      <c r="E440" s="140">
        <v>0.55579999999999996</v>
      </c>
      <c r="F440" s="141">
        <v>0.2064</v>
      </c>
      <c r="G440" s="140">
        <v>0.23780000000000001</v>
      </c>
      <c r="H440" s="139">
        <v>2272</v>
      </c>
      <c r="I440" s="139">
        <v>117</v>
      </c>
    </row>
    <row r="441" spans="1:9" ht="17" customHeight="1">
      <c r="A441" s="134" t="s">
        <v>366</v>
      </c>
      <c r="B441" s="133">
        <v>2012</v>
      </c>
      <c r="C441" s="156">
        <v>55</v>
      </c>
      <c r="D441" s="134" t="s">
        <v>40</v>
      </c>
      <c r="E441" s="140">
        <v>0.58120000000000005</v>
      </c>
      <c r="F441" s="141">
        <v>0.22450000000000001</v>
      </c>
      <c r="G441" s="140">
        <v>0.1943</v>
      </c>
      <c r="H441" s="139">
        <v>2185</v>
      </c>
      <c r="I441" s="139">
        <v>197</v>
      </c>
    </row>
    <row r="442" spans="1:9" ht="17" customHeight="1">
      <c r="A442" s="134" t="s">
        <v>366</v>
      </c>
      <c r="B442" s="133">
        <v>2012</v>
      </c>
      <c r="C442" s="156">
        <v>56</v>
      </c>
      <c r="D442" s="134" t="s">
        <v>384</v>
      </c>
      <c r="E442" s="140">
        <v>0.5111</v>
      </c>
      <c r="F442" s="141">
        <v>0.21199999999999999</v>
      </c>
      <c r="G442" s="140">
        <v>0.27689999999999998</v>
      </c>
      <c r="H442" s="139">
        <v>2346</v>
      </c>
      <c r="I442" s="139">
        <v>36</v>
      </c>
    </row>
    <row r="443" spans="1:9" ht="35" customHeight="1">
      <c r="A443" s="134" t="s">
        <v>366</v>
      </c>
      <c r="B443" s="133">
        <v>2012</v>
      </c>
      <c r="C443" s="156">
        <v>57</v>
      </c>
      <c r="D443" s="132" t="s">
        <v>385</v>
      </c>
      <c r="E443" s="140">
        <v>0.51039999999999996</v>
      </c>
      <c r="F443" s="141">
        <v>0.27239999999999998</v>
      </c>
      <c r="G443" s="140">
        <v>0.2172</v>
      </c>
      <c r="H443" s="139">
        <v>2101</v>
      </c>
      <c r="I443" s="139">
        <v>282</v>
      </c>
    </row>
    <row r="444" spans="1:9" ht="35" customHeight="1">
      <c r="A444" s="134" t="s">
        <v>366</v>
      </c>
      <c r="B444" s="133">
        <v>2012</v>
      </c>
      <c r="C444" s="156">
        <v>58</v>
      </c>
      <c r="D444" s="132" t="s">
        <v>386</v>
      </c>
      <c r="E444" s="140">
        <v>0.46810000000000002</v>
      </c>
      <c r="F444" s="141">
        <v>0.22589999999999999</v>
      </c>
      <c r="G444" s="140">
        <v>0.30599999999999999</v>
      </c>
      <c r="H444" s="139">
        <v>2287</v>
      </c>
      <c r="I444" s="139">
        <v>99</v>
      </c>
    </row>
    <row r="445" spans="1:9" ht="17" customHeight="1">
      <c r="A445" s="134" t="s">
        <v>366</v>
      </c>
      <c r="B445" s="133">
        <v>2012</v>
      </c>
      <c r="C445" s="156">
        <v>59</v>
      </c>
      <c r="D445" s="134" t="s">
        <v>43</v>
      </c>
      <c r="E445" s="140">
        <v>0.52990000000000004</v>
      </c>
      <c r="F445" s="141">
        <v>0.21310000000000001</v>
      </c>
      <c r="G445" s="140">
        <v>0.25700000000000001</v>
      </c>
      <c r="H445" s="139">
        <v>2295</v>
      </c>
      <c r="I445" s="139">
        <v>84</v>
      </c>
    </row>
    <row r="446" spans="1:9" ht="35" customHeight="1">
      <c r="A446" s="134" t="s">
        <v>376</v>
      </c>
      <c r="B446" s="133">
        <v>2012</v>
      </c>
      <c r="C446" s="156">
        <v>60</v>
      </c>
      <c r="D446" s="132" t="s">
        <v>387</v>
      </c>
      <c r="E446" s="140">
        <v>0.5635</v>
      </c>
      <c r="F446" s="141">
        <v>0.22209999999999999</v>
      </c>
      <c r="G446" s="140">
        <v>0.21440000000000001</v>
      </c>
      <c r="H446" s="139">
        <v>2263</v>
      </c>
      <c r="I446" s="139">
        <v>118</v>
      </c>
    </row>
    <row r="447" spans="1:9" ht="17" customHeight="1">
      <c r="A447" s="134" t="s">
        <v>366</v>
      </c>
      <c r="B447" s="133">
        <v>2012</v>
      </c>
      <c r="C447" s="156">
        <v>61</v>
      </c>
      <c r="D447" s="134" t="s">
        <v>101</v>
      </c>
      <c r="E447" s="140">
        <v>0.48470000000000002</v>
      </c>
      <c r="F447" s="141">
        <v>0.2089</v>
      </c>
      <c r="G447" s="140">
        <v>0.30640000000000001</v>
      </c>
      <c r="H447" s="139">
        <v>2359</v>
      </c>
      <c r="I447" s="139">
        <v>22</v>
      </c>
    </row>
    <row r="448" spans="1:9" ht="17" customHeight="1">
      <c r="A448" s="134" t="s">
        <v>366</v>
      </c>
      <c r="B448" s="133">
        <v>2012</v>
      </c>
      <c r="C448" s="156">
        <v>62</v>
      </c>
      <c r="D448" s="134" t="s">
        <v>45</v>
      </c>
      <c r="E448" s="140">
        <v>0.44309999999999999</v>
      </c>
      <c r="F448" s="141">
        <v>0.2326</v>
      </c>
      <c r="G448" s="140">
        <v>0.32429999999999998</v>
      </c>
      <c r="H448" s="139">
        <v>2163</v>
      </c>
      <c r="I448" s="139">
        <v>219</v>
      </c>
    </row>
    <row r="449" spans="1:9" ht="35" customHeight="1">
      <c r="A449" s="132" t="s">
        <v>388</v>
      </c>
      <c r="B449" s="133">
        <v>2012</v>
      </c>
      <c r="C449" s="156">
        <v>63</v>
      </c>
      <c r="D449" s="134" t="s">
        <v>389</v>
      </c>
      <c r="E449" s="140">
        <v>0.47699999999999998</v>
      </c>
      <c r="F449" s="141">
        <v>0.22339999999999999</v>
      </c>
      <c r="G449" s="140">
        <v>0.29959999999999998</v>
      </c>
      <c r="H449" s="139">
        <v>2356</v>
      </c>
      <c r="I449" s="139" t="s">
        <v>222</v>
      </c>
    </row>
    <row r="450" spans="1:9" ht="35" customHeight="1">
      <c r="A450" s="132" t="s">
        <v>388</v>
      </c>
      <c r="B450" s="133">
        <v>2012</v>
      </c>
      <c r="C450" s="156">
        <v>64</v>
      </c>
      <c r="D450" s="132" t="s">
        <v>390</v>
      </c>
      <c r="E450" s="140">
        <v>0.39069999999999999</v>
      </c>
      <c r="F450" s="141">
        <v>0.23469999999999999</v>
      </c>
      <c r="G450" s="140">
        <v>0.37459999999999999</v>
      </c>
      <c r="H450" s="139">
        <v>2359</v>
      </c>
      <c r="I450" s="139" t="s">
        <v>222</v>
      </c>
    </row>
    <row r="451" spans="1:9" ht="35" customHeight="1">
      <c r="A451" s="132" t="s">
        <v>388</v>
      </c>
      <c r="B451" s="133">
        <v>2012</v>
      </c>
      <c r="C451" s="156">
        <v>65</v>
      </c>
      <c r="D451" s="134" t="s">
        <v>391</v>
      </c>
      <c r="E451" s="140">
        <v>0.41959999999999997</v>
      </c>
      <c r="F451" s="141">
        <v>0.22739999999999999</v>
      </c>
      <c r="G451" s="140">
        <v>0.35299999999999998</v>
      </c>
      <c r="H451" s="139">
        <v>2357</v>
      </c>
      <c r="I451" s="139" t="s">
        <v>222</v>
      </c>
    </row>
    <row r="452" spans="1:9" ht="35" customHeight="1">
      <c r="A452" s="132" t="s">
        <v>388</v>
      </c>
      <c r="B452" s="133">
        <v>2012</v>
      </c>
      <c r="C452" s="156">
        <v>66</v>
      </c>
      <c r="D452" s="134" t="s">
        <v>49</v>
      </c>
      <c r="E452" s="140">
        <v>0.3584</v>
      </c>
      <c r="F452" s="141">
        <v>0.28039999999999998</v>
      </c>
      <c r="G452" s="140">
        <v>0.36120000000000002</v>
      </c>
      <c r="H452" s="139">
        <v>2353</v>
      </c>
      <c r="I452" s="139" t="s">
        <v>222</v>
      </c>
    </row>
    <row r="453" spans="1:9" ht="35" customHeight="1">
      <c r="A453" s="132" t="s">
        <v>388</v>
      </c>
      <c r="B453" s="133">
        <v>2012</v>
      </c>
      <c r="C453" s="156">
        <v>67</v>
      </c>
      <c r="D453" s="134" t="s">
        <v>50</v>
      </c>
      <c r="E453" s="140">
        <v>0.25790000000000002</v>
      </c>
      <c r="F453" s="141">
        <v>0.2928</v>
      </c>
      <c r="G453" s="140">
        <v>0.44929999999999998</v>
      </c>
      <c r="H453" s="139">
        <v>2357</v>
      </c>
      <c r="I453" s="139" t="s">
        <v>222</v>
      </c>
    </row>
    <row r="454" spans="1:9" ht="35" customHeight="1">
      <c r="A454" s="132" t="s">
        <v>388</v>
      </c>
      <c r="B454" s="133">
        <v>2012</v>
      </c>
      <c r="C454" s="156">
        <v>68</v>
      </c>
      <c r="D454" s="134" t="s">
        <v>51</v>
      </c>
      <c r="E454" s="140">
        <v>0.50700000000000001</v>
      </c>
      <c r="F454" s="141">
        <v>0.25519999999999998</v>
      </c>
      <c r="G454" s="140">
        <v>0.23780000000000001</v>
      </c>
      <c r="H454" s="139">
        <v>2360</v>
      </c>
      <c r="I454" s="139" t="s">
        <v>222</v>
      </c>
    </row>
    <row r="455" spans="1:9" ht="35" customHeight="1">
      <c r="A455" s="132" t="s">
        <v>388</v>
      </c>
      <c r="B455" s="133">
        <v>2012</v>
      </c>
      <c r="C455" s="156">
        <v>69</v>
      </c>
      <c r="D455" s="134" t="s">
        <v>392</v>
      </c>
      <c r="E455" s="140">
        <v>0.63460000000000005</v>
      </c>
      <c r="F455" s="141">
        <v>0.18290000000000001</v>
      </c>
      <c r="G455" s="140">
        <v>0.1825</v>
      </c>
      <c r="H455" s="139">
        <v>2355</v>
      </c>
      <c r="I455" s="139" t="s">
        <v>222</v>
      </c>
    </row>
    <row r="456" spans="1:9" ht="35" customHeight="1">
      <c r="A456" s="132" t="s">
        <v>388</v>
      </c>
      <c r="B456" s="133">
        <v>2012</v>
      </c>
      <c r="C456" s="156">
        <v>70</v>
      </c>
      <c r="D456" s="134" t="s">
        <v>53</v>
      </c>
      <c r="E456" s="140">
        <v>0.58030000000000004</v>
      </c>
      <c r="F456" s="141">
        <v>0.17030000000000001</v>
      </c>
      <c r="G456" s="140">
        <v>0.24940000000000001</v>
      </c>
      <c r="H456" s="139">
        <v>2362</v>
      </c>
      <c r="I456" s="139" t="s">
        <v>222</v>
      </c>
    </row>
    <row r="457" spans="1:9" ht="35" customHeight="1">
      <c r="A457" s="132" t="s">
        <v>388</v>
      </c>
      <c r="B457" s="133">
        <v>2012</v>
      </c>
      <c r="C457" s="156">
        <v>71</v>
      </c>
      <c r="D457" s="134" t="s">
        <v>393</v>
      </c>
      <c r="E457" s="140">
        <v>0.52610000000000001</v>
      </c>
      <c r="F457" s="141">
        <v>0.22</v>
      </c>
      <c r="G457" s="140">
        <v>0.25390000000000001</v>
      </c>
      <c r="H457" s="139">
        <v>2357</v>
      </c>
      <c r="I457" s="139" t="s">
        <v>222</v>
      </c>
    </row>
    <row r="458" spans="1:9" ht="35" customHeight="1">
      <c r="A458" s="132" t="s">
        <v>388</v>
      </c>
      <c r="B458" s="133">
        <v>2012</v>
      </c>
      <c r="C458" s="156">
        <v>79</v>
      </c>
      <c r="D458" s="134" t="s">
        <v>55</v>
      </c>
      <c r="E458" s="140">
        <v>0.73919999999999997</v>
      </c>
      <c r="F458" s="141">
        <v>0.1216</v>
      </c>
      <c r="G458" s="140">
        <v>0.13930000000000001</v>
      </c>
      <c r="H458" s="139">
        <v>1627</v>
      </c>
      <c r="I458" s="139">
        <v>29</v>
      </c>
    </row>
    <row r="459" spans="1:9" ht="35" customHeight="1">
      <c r="A459" s="132" t="s">
        <v>388</v>
      </c>
      <c r="B459" s="133">
        <v>2012</v>
      </c>
      <c r="C459" s="156">
        <v>80</v>
      </c>
      <c r="D459" s="132" t="s">
        <v>394</v>
      </c>
      <c r="E459" s="140">
        <v>0.8871</v>
      </c>
      <c r="F459" s="141">
        <v>6.6299999999999998E-2</v>
      </c>
      <c r="G459" s="140">
        <v>4.65E-2</v>
      </c>
      <c r="H459" s="139">
        <v>1067</v>
      </c>
      <c r="I459" s="139">
        <v>13</v>
      </c>
    </row>
    <row r="460" spans="1:9" ht="35" customHeight="1">
      <c r="A460" s="132" t="s">
        <v>388</v>
      </c>
      <c r="B460" s="133">
        <v>2012</v>
      </c>
      <c r="C460" s="156">
        <v>81</v>
      </c>
      <c r="D460" s="132" t="s">
        <v>395</v>
      </c>
      <c r="E460" s="140">
        <v>0.84109999999999996</v>
      </c>
      <c r="F460" s="141">
        <v>0.12570000000000001</v>
      </c>
      <c r="G460" s="140">
        <v>3.3300000000000003E-2</v>
      </c>
      <c r="H460" s="139">
        <v>517</v>
      </c>
      <c r="I460" s="139">
        <v>29</v>
      </c>
    </row>
    <row r="461" spans="1:9" ht="35" customHeight="1">
      <c r="A461" s="132" t="s">
        <v>388</v>
      </c>
      <c r="B461" s="133">
        <v>2012</v>
      </c>
      <c r="C461" s="156">
        <v>82</v>
      </c>
      <c r="D461" s="132" t="s">
        <v>396</v>
      </c>
      <c r="E461" s="140">
        <v>0.76980000000000004</v>
      </c>
      <c r="F461" s="141">
        <v>0.19259999999999999</v>
      </c>
      <c r="G461" s="140">
        <v>3.7600000000000001E-2</v>
      </c>
      <c r="H461" s="139">
        <v>180</v>
      </c>
      <c r="I461" s="139">
        <v>24</v>
      </c>
    </row>
    <row r="462" spans="1:9" ht="35" customHeight="1">
      <c r="A462" s="132" t="s">
        <v>388</v>
      </c>
      <c r="B462" s="133">
        <v>2012</v>
      </c>
      <c r="C462" s="156">
        <v>83</v>
      </c>
      <c r="D462" s="132" t="s">
        <v>397</v>
      </c>
      <c r="E462" s="140">
        <v>0.83840000000000003</v>
      </c>
      <c r="F462" s="141">
        <v>0.12479999999999999</v>
      </c>
      <c r="G462" s="140">
        <v>3.6799999999999999E-2</v>
      </c>
      <c r="H462" s="139">
        <v>156</v>
      </c>
      <c r="I462" s="139">
        <v>20</v>
      </c>
    </row>
    <row r="463" spans="1:9" ht="35" customHeight="1">
      <c r="A463" s="132" t="s">
        <v>388</v>
      </c>
      <c r="B463" s="133">
        <v>2012</v>
      </c>
      <c r="C463" s="156">
        <v>84</v>
      </c>
      <c r="D463" s="132" t="s">
        <v>398</v>
      </c>
      <c r="E463" s="140">
        <v>0.77510000000000001</v>
      </c>
      <c r="F463" s="141">
        <v>0.20749999999999999</v>
      </c>
      <c r="G463" s="140">
        <v>1.7399999999999999E-2</v>
      </c>
      <c r="H463" s="139">
        <v>102</v>
      </c>
      <c r="I463" s="139">
        <v>24</v>
      </c>
    </row>
    <row r="464" spans="1:9" ht="17" customHeight="1">
      <c r="A464" s="134" t="s">
        <v>366</v>
      </c>
      <c r="B464" s="133">
        <v>2011</v>
      </c>
      <c r="C464" s="156">
        <v>1</v>
      </c>
      <c r="D464" s="134" t="s">
        <v>367</v>
      </c>
      <c r="E464" s="140">
        <v>0.59599999999999997</v>
      </c>
      <c r="F464" s="141">
        <v>0.1837</v>
      </c>
      <c r="G464" s="140">
        <v>0.22020000000000001</v>
      </c>
      <c r="H464" s="139">
        <v>809</v>
      </c>
      <c r="I464" s="139" t="s">
        <v>222</v>
      </c>
    </row>
    <row r="465" spans="1:9" ht="17" customHeight="1">
      <c r="A465" s="134" t="s">
        <v>366</v>
      </c>
      <c r="B465" s="133">
        <v>2011</v>
      </c>
      <c r="C465" s="156">
        <v>2</v>
      </c>
      <c r="D465" s="134" t="s">
        <v>0</v>
      </c>
      <c r="E465" s="140">
        <v>0.65780000000000005</v>
      </c>
      <c r="F465" s="141">
        <v>0.17380000000000001</v>
      </c>
      <c r="G465" s="140">
        <v>0.16839999999999999</v>
      </c>
      <c r="H465" s="139">
        <v>808</v>
      </c>
      <c r="I465" s="139" t="s">
        <v>222</v>
      </c>
    </row>
    <row r="466" spans="1:9" ht="17" customHeight="1">
      <c r="A466" s="134" t="s">
        <v>366</v>
      </c>
      <c r="B466" s="133">
        <v>2011</v>
      </c>
      <c r="C466" s="156">
        <v>3</v>
      </c>
      <c r="D466" s="134" t="s">
        <v>1</v>
      </c>
      <c r="E466" s="140">
        <v>0.48330000000000001</v>
      </c>
      <c r="F466" s="141">
        <v>0.1915</v>
      </c>
      <c r="G466" s="140">
        <v>0.3251</v>
      </c>
      <c r="H466" s="139">
        <v>808</v>
      </c>
      <c r="I466" s="139" t="s">
        <v>222</v>
      </c>
    </row>
    <row r="467" spans="1:9" ht="17" customHeight="1">
      <c r="A467" s="134" t="s">
        <v>366</v>
      </c>
      <c r="B467" s="133">
        <v>2011</v>
      </c>
      <c r="C467" s="156">
        <v>4</v>
      </c>
      <c r="D467" s="134" t="s">
        <v>90</v>
      </c>
      <c r="E467" s="140">
        <v>0.6966</v>
      </c>
      <c r="F467" s="141">
        <v>0.15190000000000001</v>
      </c>
      <c r="G467" s="140">
        <v>0.15160000000000001</v>
      </c>
      <c r="H467" s="139">
        <v>809</v>
      </c>
      <c r="I467" s="139" t="s">
        <v>222</v>
      </c>
    </row>
    <row r="468" spans="1:9" ht="17" customHeight="1">
      <c r="A468" s="134" t="s">
        <v>366</v>
      </c>
      <c r="B468" s="133">
        <v>2011</v>
      </c>
      <c r="C468" s="156">
        <v>5</v>
      </c>
      <c r="D468" s="134" t="s">
        <v>2</v>
      </c>
      <c r="E468" s="140">
        <v>0.82440000000000002</v>
      </c>
      <c r="F468" s="141">
        <v>0.12659999999999999</v>
      </c>
      <c r="G468" s="140">
        <v>4.9000000000000002E-2</v>
      </c>
      <c r="H468" s="139">
        <v>809</v>
      </c>
      <c r="I468" s="139" t="s">
        <v>222</v>
      </c>
    </row>
    <row r="469" spans="1:9" ht="17" customHeight="1">
      <c r="A469" s="134" t="s">
        <v>366</v>
      </c>
      <c r="B469" s="133">
        <v>2011</v>
      </c>
      <c r="C469" s="156">
        <v>6</v>
      </c>
      <c r="D469" s="134" t="s">
        <v>3</v>
      </c>
      <c r="E469" s="140">
        <v>0.7349</v>
      </c>
      <c r="F469" s="141">
        <v>0.14580000000000001</v>
      </c>
      <c r="G469" s="140">
        <v>0.1193</v>
      </c>
      <c r="H469" s="139">
        <v>803</v>
      </c>
      <c r="I469" s="139" t="s">
        <v>222</v>
      </c>
    </row>
    <row r="470" spans="1:9" ht="17" customHeight="1">
      <c r="A470" s="134" t="s">
        <v>366</v>
      </c>
      <c r="B470" s="133">
        <v>2011</v>
      </c>
      <c r="C470" s="156">
        <v>7</v>
      </c>
      <c r="D470" s="134" t="s">
        <v>95</v>
      </c>
      <c r="E470" s="140">
        <v>0.97929999999999995</v>
      </c>
      <c r="F470" s="141">
        <v>1.9699999999999999E-2</v>
      </c>
      <c r="G470" s="140">
        <v>1E-3</v>
      </c>
      <c r="H470" s="139">
        <v>805</v>
      </c>
      <c r="I470" s="139" t="s">
        <v>222</v>
      </c>
    </row>
    <row r="471" spans="1:9" ht="17" customHeight="1">
      <c r="A471" s="134" t="s">
        <v>366</v>
      </c>
      <c r="B471" s="133">
        <v>2011</v>
      </c>
      <c r="C471" s="156">
        <v>8</v>
      </c>
      <c r="D471" s="134" t="s">
        <v>4</v>
      </c>
      <c r="E471" s="140">
        <v>0.87319999999999998</v>
      </c>
      <c r="F471" s="141">
        <v>0.11550000000000001</v>
      </c>
      <c r="G471" s="140">
        <v>1.1299999999999999E-2</v>
      </c>
      <c r="H471" s="139">
        <v>805</v>
      </c>
      <c r="I471" s="139" t="s">
        <v>222</v>
      </c>
    </row>
    <row r="472" spans="1:9" ht="17" customHeight="1">
      <c r="A472" s="134" t="s">
        <v>366</v>
      </c>
      <c r="B472" s="133">
        <v>2011</v>
      </c>
      <c r="C472" s="156">
        <v>9</v>
      </c>
      <c r="D472" s="134" t="s">
        <v>368</v>
      </c>
      <c r="E472" s="140">
        <v>0.32319999999999999</v>
      </c>
      <c r="F472" s="141">
        <v>0.18149999999999999</v>
      </c>
      <c r="G472" s="140">
        <v>0.49540000000000001</v>
      </c>
      <c r="H472" s="139">
        <v>806</v>
      </c>
      <c r="I472" s="139">
        <v>3</v>
      </c>
    </row>
    <row r="473" spans="1:9" ht="17" customHeight="1">
      <c r="A473" s="134" t="s">
        <v>366</v>
      </c>
      <c r="B473" s="133">
        <v>2011</v>
      </c>
      <c r="C473" s="156">
        <v>10</v>
      </c>
      <c r="D473" s="134" t="s">
        <v>230</v>
      </c>
      <c r="E473" s="140">
        <v>0.56440000000000001</v>
      </c>
      <c r="F473" s="141">
        <v>0.20979999999999999</v>
      </c>
      <c r="G473" s="140">
        <v>0.22570000000000001</v>
      </c>
      <c r="H473" s="139">
        <v>805</v>
      </c>
      <c r="I473" s="139">
        <v>1</v>
      </c>
    </row>
    <row r="474" spans="1:9" ht="17" customHeight="1">
      <c r="A474" s="134" t="s">
        <v>366</v>
      </c>
      <c r="B474" s="133">
        <v>2011</v>
      </c>
      <c r="C474" s="156">
        <v>11</v>
      </c>
      <c r="D474" s="134" t="s">
        <v>369</v>
      </c>
      <c r="E474" s="140">
        <v>0.50739999999999996</v>
      </c>
      <c r="F474" s="141">
        <v>0.16830000000000001</v>
      </c>
      <c r="G474" s="140">
        <v>0.32429999999999998</v>
      </c>
      <c r="H474" s="139">
        <v>794</v>
      </c>
      <c r="I474" s="139">
        <v>6</v>
      </c>
    </row>
    <row r="475" spans="1:9" ht="17" customHeight="1">
      <c r="A475" s="134" t="s">
        <v>366</v>
      </c>
      <c r="B475" s="133">
        <v>2011</v>
      </c>
      <c r="C475" s="156">
        <v>12</v>
      </c>
      <c r="D475" s="134" t="s">
        <v>370</v>
      </c>
      <c r="E475" s="140">
        <v>0.83950000000000002</v>
      </c>
      <c r="F475" s="141">
        <v>8.8400000000000006E-2</v>
      </c>
      <c r="G475" s="140">
        <v>7.2099999999999997E-2</v>
      </c>
      <c r="H475" s="139">
        <v>796</v>
      </c>
      <c r="I475" s="139">
        <v>4</v>
      </c>
    </row>
    <row r="476" spans="1:9" ht="17" customHeight="1">
      <c r="A476" s="134" t="s">
        <v>366</v>
      </c>
      <c r="B476" s="133">
        <v>2011</v>
      </c>
      <c r="C476" s="156">
        <v>13</v>
      </c>
      <c r="D476" s="134" t="s">
        <v>7</v>
      </c>
      <c r="E476" s="140">
        <v>0.87180000000000002</v>
      </c>
      <c r="F476" s="141">
        <v>8.5400000000000004E-2</v>
      </c>
      <c r="G476" s="140">
        <v>4.2900000000000001E-2</v>
      </c>
      <c r="H476" s="139">
        <v>804</v>
      </c>
      <c r="I476" s="139">
        <v>1</v>
      </c>
    </row>
    <row r="477" spans="1:9" ht="35" customHeight="1">
      <c r="A477" s="134" t="s">
        <v>366</v>
      </c>
      <c r="B477" s="133">
        <v>2011</v>
      </c>
      <c r="C477" s="156">
        <v>14</v>
      </c>
      <c r="D477" s="132" t="s">
        <v>371</v>
      </c>
      <c r="E477" s="140">
        <v>0.8367</v>
      </c>
      <c r="F477" s="141">
        <v>9.4700000000000006E-2</v>
      </c>
      <c r="G477" s="140">
        <v>6.8599999999999994E-2</v>
      </c>
      <c r="H477" s="139">
        <v>809</v>
      </c>
      <c r="I477" s="139">
        <v>0</v>
      </c>
    </row>
    <row r="478" spans="1:9" ht="17" customHeight="1">
      <c r="A478" s="134" t="s">
        <v>366</v>
      </c>
      <c r="B478" s="133">
        <v>2011</v>
      </c>
      <c r="C478" s="156">
        <v>15</v>
      </c>
      <c r="D478" s="134" t="s">
        <v>97</v>
      </c>
      <c r="E478" s="140">
        <v>0.51700000000000002</v>
      </c>
      <c r="F478" s="141">
        <v>0.23569999999999999</v>
      </c>
      <c r="G478" s="140">
        <v>0.24729999999999999</v>
      </c>
      <c r="H478" s="139">
        <v>775</v>
      </c>
      <c r="I478" s="139">
        <v>31</v>
      </c>
    </row>
    <row r="479" spans="1:9" ht="17" customHeight="1">
      <c r="A479" s="134" t="s">
        <v>366</v>
      </c>
      <c r="B479" s="133">
        <v>2011</v>
      </c>
      <c r="C479" s="156">
        <v>16</v>
      </c>
      <c r="D479" s="134" t="s">
        <v>8</v>
      </c>
      <c r="E479" s="140">
        <v>0.74129999999999996</v>
      </c>
      <c r="F479" s="141">
        <v>0.18240000000000001</v>
      </c>
      <c r="G479" s="140">
        <v>7.6300000000000007E-2</v>
      </c>
      <c r="H479" s="139">
        <v>793</v>
      </c>
      <c r="I479" s="139">
        <v>11</v>
      </c>
    </row>
    <row r="480" spans="1:9" ht="17" customHeight="1">
      <c r="A480" s="134" t="s">
        <v>366</v>
      </c>
      <c r="B480" s="133">
        <v>2011</v>
      </c>
      <c r="C480" s="156">
        <v>17</v>
      </c>
      <c r="D480" s="134" t="s">
        <v>372</v>
      </c>
      <c r="E480" s="140">
        <v>0.62809999999999999</v>
      </c>
      <c r="F480" s="141">
        <v>0.21490000000000001</v>
      </c>
      <c r="G480" s="140">
        <v>0.157</v>
      </c>
      <c r="H480" s="139">
        <v>774</v>
      </c>
      <c r="I480" s="139">
        <v>33</v>
      </c>
    </row>
    <row r="481" spans="1:9" ht="17" customHeight="1">
      <c r="A481" s="134" t="s">
        <v>366</v>
      </c>
      <c r="B481" s="133">
        <v>2011</v>
      </c>
      <c r="C481" s="156">
        <v>18</v>
      </c>
      <c r="D481" s="134" t="s">
        <v>10</v>
      </c>
      <c r="E481" s="140">
        <v>0.33450000000000002</v>
      </c>
      <c r="F481" s="141">
        <v>0.2903</v>
      </c>
      <c r="G481" s="140">
        <v>0.37519999999999998</v>
      </c>
      <c r="H481" s="139">
        <v>786</v>
      </c>
      <c r="I481" s="139">
        <v>16</v>
      </c>
    </row>
    <row r="482" spans="1:9" ht="35" customHeight="1">
      <c r="A482" s="134" t="s">
        <v>366</v>
      </c>
      <c r="B482" s="133">
        <v>2011</v>
      </c>
      <c r="C482" s="156">
        <v>19</v>
      </c>
      <c r="D482" s="132" t="s">
        <v>373</v>
      </c>
      <c r="E482" s="140">
        <v>0.40210000000000001</v>
      </c>
      <c r="F482" s="141">
        <v>0.217</v>
      </c>
      <c r="G482" s="140">
        <v>0.38090000000000002</v>
      </c>
      <c r="H482" s="139">
        <v>759</v>
      </c>
      <c r="I482" s="139">
        <v>36</v>
      </c>
    </row>
    <row r="483" spans="1:9" ht="17" customHeight="1">
      <c r="A483" s="134" t="s">
        <v>366</v>
      </c>
      <c r="B483" s="133">
        <v>2011</v>
      </c>
      <c r="C483" s="156">
        <v>20</v>
      </c>
      <c r="D483" s="134" t="s">
        <v>374</v>
      </c>
      <c r="E483" s="140">
        <v>0.76219999999999999</v>
      </c>
      <c r="F483" s="141">
        <v>0.13270000000000001</v>
      </c>
      <c r="G483" s="140">
        <v>0.1051</v>
      </c>
      <c r="H483" s="139">
        <v>737</v>
      </c>
      <c r="I483" s="139" t="s">
        <v>222</v>
      </c>
    </row>
    <row r="484" spans="1:9" ht="17" customHeight="1">
      <c r="A484" s="134" t="s">
        <v>366</v>
      </c>
      <c r="B484" s="133">
        <v>2011</v>
      </c>
      <c r="C484" s="156">
        <v>21</v>
      </c>
      <c r="D484" s="134" t="s">
        <v>12</v>
      </c>
      <c r="E484" s="140">
        <v>0.46479999999999999</v>
      </c>
      <c r="F484" s="141">
        <v>0.24879999999999999</v>
      </c>
      <c r="G484" s="140">
        <v>0.28639999999999999</v>
      </c>
      <c r="H484" s="139">
        <v>771</v>
      </c>
      <c r="I484" s="139">
        <v>35</v>
      </c>
    </row>
    <row r="485" spans="1:9" ht="17" customHeight="1">
      <c r="A485" s="134" t="s">
        <v>366</v>
      </c>
      <c r="B485" s="133">
        <v>2011</v>
      </c>
      <c r="C485" s="156">
        <v>22</v>
      </c>
      <c r="D485" s="134" t="s">
        <v>13</v>
      </c>
      <c r="E485" s="140">
        <v>0.29920000000000002</v>
      </c>
      <c r="F485" s="141">
        <v>0.23019999999999999</v>
      </c>
      <c r="G485" s="140">
        <v>0.47060000000000002</v>
      </c>
      <c r="H485" s="139">
        <v>758</v>
      </c>
      <c r="I485" s="139">
        <v>49</v>
      </c>
    </row>
    <row r="486" spans="1:9" ht="17" customHeight="1">
      <c r="A486" s="134" t="s">
        <v>366</v>
      </c>
      <c r="B486" s="133">
        <v>2011</v>
      </c>
      <c r="C486" s="156">
        <v>23</v>
      </c>
      <c r="D486" s="134" t="s">
        <v>14</v>
      </c>
      <c r="E486" s="140">
        <v>0.20150000000000001</v>
      </c>
      <c r="F486" s="141">
        <v>0.26650000000000001</v>
      </c>
      <c r="G486" s="140">
        <v>0.53200000000000003</v>
      </c>
      <c r="H486" s="139">
        <v>720</v>
      </c>
      <c r="I486" s="139">
        <v>87</v>
      </c>
    </row>
    <row r="487" spans="1:9" ht="17" customHeight="1">
      <c r="A487" s="134" t="s">
        <v>366</v>
      </c>
      <c r="B487" s="133">
        <v>2011</v>
      </c>
      <c r="C487" s="156">
        <v>24</v>
      </c>
      <c r="D487" s="134" t="s">
        <v>375</v>
      </c>
      <c r="E487" s="140">
        <v>0.16439999999999999</v>
      </c>
      <c r="F487" s="141">
        <v>0.2429</v>
      </c>
      <c r="G487" s="140">
        <v>0.59279999999999999</v>
      </c>
      <c r="H487" s="139">
        <v>756</v>
      </c>
      <c r="I487" s="139">
        <v>49</v>
      </c>
    </row>
    <row r="488" spans="1:9" ht="17" customHeight="1">
      <c r="A488" s="134" t="s">
        <v>366</v>
      </c>
      <c r="B488" s="133">
        <v>2011</v>
      </c>
      <c r="C488" s="156">
        <v>25</v>
      </c>
      <c r="D488" s="134" t="s">
        <v>16</v>
      </c>
      <c r="E488" s="140">
        <v>0.26179999999999998</v>
      </c>
      <c r="F488" s="141">
        <v>0.25530000000000003</v>
      </c>
      <c r="G488" s="140">
        <v>0.4829</v>
      </c>
      <c r="H488" s="139">
        <v>736</v>
      </c>
      <c r="I488" s="139">
        <v>69</v>
      </c>
    </row>
    <row r="489" spans="1:9" ht="17" customHeight="1">
      <c r="A489" s="134" t="s">
        <v>366</v>
      </c>
      <c r="B489" s="133">
        <v>2011</v>
      </c>
      <c r="C489" s="156">
        <v>26</v>
      </c>
      <c r="D489" s="134" t="s">
        <v>98</v>
      </c>
      <c r="E489" s="140">
        <v>0.70540000000000003</v>
      </c>
      <c r="F489" s="141">
        <v>0.14430000000000001</v>
      </c>
      <c r="G489" s="140">
        <v>0.15029999999999999</v>
      </c>
      <c r="H489" s="139">
        <v>801</v>
      </c>
      <c r="I489" s="139">
        <v>5</v>
      </c>
    </row>
    <row r="490" spans="1:9" ht="17" customHeight="1">
      <c r="A490" s="134" t="s">
        <v>366</v>
      </c>
      <c r="B490" s="133">
        <v>2011</v>
      </c>
      <c r="C490" s="156">
        <v>27</v>
      </c>
      <c r="D490" s="134" t="s">
        <v>17</v>
      </c>
      <c r="E490" s="140">
        <v>0.47699999999999998</v>
      </c>
      <c r="F490" s="141">
        <v>0.3594</v>
      </c>
      <c r="G490" s="140">
        <v>0.1636</v>
      </c>
      <c r="H490" s="139">
        <v>767</v>
      </c>
      <c r="I490" s="139">
        <v>33</v>
      </c>
    </row>
    <row r="491" spans="1:9" ht="17" customHeight="1">
      <c r="A491" s="134" t="s">
        <v>376</v>
      </c>
      <c r="B491" s="133">
        <v>2011</v>
      </c>
      <c r="C491" s="156">
        <v>28</v>
      </c>
      <c r="D491" s="134" t="s">
        <v>18</v>
      </c>
      <c r="E491" s="140">
        <v>0.83840000000000003</v>
      </c>
      <c r="F491" s="141">
        <v>0.13400000000000001</v>
      </c>
      <c r="G491" s="140">
        <v>2.76E-2</v>
      </c>
      <c r="H491" s="139">
        <v>804</v>
      </c>
      <c r="I491" s="139" t="s">
        <v>222</v>
      </c>
    </row>
    <row r="492" spans="1:9" ht="35" customHeight="1">
      <c r="A492" s="134" t="s">
        <v>366</v>
      </c>
      <c r="B492" s="133">
        <v>2011</v>
      </c>
      <c r="C492" s="156">
        <v>29</v>
      </c>
      <c r="D492" s="132" t="s">
        <v>377</v>
      </c>
      <c r="E492" s="140">
        <v>0.64059999999999995</v>
      </c>
      <c r="F492" s="141">
        <v>0.2218</v>
      </c>
      <c r="G492" s="140">
        <v>0.1376</v>
      </c>
      <c r="H492" s="139">
        <v>785</v>
      </c>
      <c r="I492" s="139">
        <v>10</v>
      </c>
    </row>
    <row r="493" spans="1:9" ht="17" customHeight="1">
      <c r="A493" s="134" t="s">
        <v>366</v>
      </c>
      <c r="B493" s="133">
        <v>2011</v>
      </c>
      <c r="C493" s="156">
        <v>30</v>
      </c>
      <c r="D493" s="134" t="s">
        <v>20</v>
      </c>
      <c r="E493" s="140">
        <v>0.35460000000000003</v>
      </c>
      <c r="F493" s="141">
        <v>0.25430000000000003</v>
      </c>
      <c r="G493" s="140">
        <v>0.3911</v>
      </c>
      <c r="H493" s="139">
        <v>774</v>
      </c>
      <c r="I493" s="139">
        <v>21</v>
      </c>
    </row>
    <row r="494" spans="1:9" ht="17" customHeight="1">
      <c r="A494" s="134" t="s">
        <v>366</v>
      </c>
      <c r="B494" s="133">
        <v>2011</v>
      </c>
      <c r="C494" s="156">
        <v>31</v>
      </c>
      <c r="D494" s="134" t="s">
        <v>21</v>
      </c>
      <c r="E494" s="140">
        <v>0.34789999999999999</v>
      </c>
      <c r="F494" s="141">
        <v>0.27529999999999999</v>
      </c>
      <c r="G494" s="140">
        <v>0.37680000000000002</v>
      </c>
      <c r="H494" s="139">
        <v>780</v>
      </c>
      <c r="I494" s="139">
        <v>15</v>
      </c>
    </row>
    <row r="495" spans="1:9" ht="17" customHeight="1">
      <c r="A495" s="134" t="s">
        <v>366</v>
      </c>
      <c r="B495" s="133">
        <v>2011</v>
      </c>
      <c r="C495" s="156">
        <v>32</v>
      </c>
      <c r="D495" s="134" t="s">
        <v>22</v>
      </c>
      <c r="E495" s="140">
        <v>0.24610000000000001</v>
      </c>
      <c r="F495" s="141">
        <v>0.27860000000000001</v>
      </c>
      <c r="G495" s="140">
        <v>0.47520000000000001</v>
      </c>
      <c r="H495" s="139">
        <v>778</v>
      </c>
      <c r="I495" s="139">
        <v>18</v>
      </c>
    </row>
    <row r="496" spans="1:9" ht="17" customHeight="1">
      <c r="A496" s="134" t="s">
        <v>366</v>
      </c>
      <c r="B496" s="133">
        <v>2011</v>
      </c>
      <c r="C496" s="156">
        <v>33</v>
      </c>
      <c r="D496" s="134" t="s">
        <v>23</v>
      </c>
      <c r="E496" s="140">
        <v>9.3399999999999997E-2</v>
      </c>
      <c r="F496" s="141">
        <v>0.2147</v>
      </c>
      <c r="G496" s="140">
        <v>0.69189999999999996</v>
      </c>
      <c r="H496" s="139">
        <v>750</v>
      </c>
      <c r="I496" s="139">
        <v>46</v>
      </c>
    </row>
    <row r="497" spans="1:9" ht="35" customHeight="1">
      <c r="A497" s="134" t="s">
        <v>366</v>
      </c>
      <c r="B497" s="133">
        <v>2011</v>
      </c>
      <c r="C497" s="156">
        <v>34</v>
      </c>
      <c r="D497" s="132" t="s">
        <v>378</v>
      </c>
      <c r="E497" s="140">
        <v>0.52210000000000001</v>
      </c>
      <c r="F497" s="141">
        <v>0.27260000000000001</v>
      </c>
      <c r="G497" s="140">
        <v>0.20519999999999999</v>
      </c>
      <c r="H497" s="139">
        <v>729</v>
      </c>
      <c r="I497" s="139">
        <v>65</v>
      </c>
    </row>
    <row r="498" spans="1:9" ht="17" customHeight="1">
      <c r="A498" s="134" t="s">
        <v>366</v>
      </c>
      <c r="B498" s="133">
        <v>2011</v>
      </c>
      <c r="C498" s="156">
        <v>35</v>
      </c>
      <c r="D498" s="134" t="s">
        <v>99</v>
      </c>
      <c r="E498" s="140">
        <v>0.86070000000000002</v>
      </c>
      <c r="F498" s="141">
        <v>0.1139</v>
      </c>
      <c r="G498" s="140">
        <v>2.5399999999999999E-2</v>
      </c>
      <c r="H498" s="139">
        <v>766</v>
      </c>
      <c r="I498" s="139">
        <v>27</v>
      </c>
    </row>
    <row r="499" spans="1:9" ht="17" customHeight="1">
      <c r="A499" s="134" t="s">
        <v>366</v>
      </c>
      <c r="B499" s="133">
        <v>2011</v>
      </c>
      <c r="C499" s="156">
        <v>36</v>
      </c>
      <c r="D499" s="134" t="s">
        <v>24</v>
      </c>
      <c r="E499" s="140">
        <v>0.77239999999999998</v>
      </c>
      <c r="F499" s="141">
        <v>0.1636</v>
      </c>
      <c r="G499" s="140">
        <v>6.4000000000000001E-2</v>
      </c>
      <c r="H499" s="139">
        <v>782</v>
      </c>
      <c r="I499" s="139">
        <v>11</v>
      </c>
    </row>
    <row r="500" spans="1:9" ht="35" customHeight="1">
      <c r="A500" s="134" t="s">
        <v>366</v>
      </c>
      <c r="B500" s="133">
        <v>2011</v>
      </c>
      <c r="C500" s="156">
        <v>37</v>
      </c>
      <c r="D500" s="132" t="s">
        <v>379</v>
      </c>
      <c r="E500" s="140">
        <v>0.46060000000000001</v>
      </c>
      <c r="F500" s="141">
        <v>0.2571</v>
      </c>
      <c r="G500" s="140">
        <v>0.2823</v>
      </c>
      <c r="H500" s="139">
        <v>736</v>
      </c>
      <c r="I500" s="139">
        <v>58</v>
      </c>
    </row>
    <row r="501" spans="1:9" ht="53" customHeight="1">
      <c r="A501" s="134" t="s">
        <v>366</v>
      </c>
      <c r="B501" s="133">
        <v>2011</v>
      </c>
      <c r="C501" s="156">
        <v>38</v>
      </c>
      <c r="D501" s="132" t="s">
        <v>380</v>
      </c>
      <c r="E501" s="140">
        <v>0.6139</v>
      </c>
      <c r="F501" s="141">
        <v>0.2228</v>
      </c>
      <c r="G501" s="140">
        <v>0.1633</v>
      </c>
      <c r="H501" s="139">
        <v>691</v>
      </c>
      <c r="I501" s="139">
        <v>97</v>
      </c>
    </row>
    <row r="502" spans="1:9" ht="17" customHeight="1">
      <c r="A502" s="134" t="s">
        <v>366</v>
      </c>
      <c r="B502" s="133">
        <v>2011</v>
      </c>
      <c r="C502" s="156">
        <v>39</v>
      </c>
      <c r="D502" s="134" t="s">
        <v>26</v>
      </c>
      <c r="E502" s="140">
        <v>0.68259999999999998</v>
      </c>
      <c r="F502" s="141">
        <v>0.21179999999999999</v>
      </c>
      <c r="G502" s="140">
        <v>0.1056</v>
      </c>
      <c r="H502" s="139">
        <v>781</v>
      </c>
      <c r="I502" s="139">
        <v>8</v>
      </c>
    </row>
    <row r="503" spans="1:9" ht="17" customHeight="1">
      <c r="A503" s="134" t="s">
        <v>366</v>
      </c>
      <c r="B503" s="133">
        <v>2011</v>
      </c>
      <c r="C503" s="156">
        <v>40</v>
      </c>
      <c r="D503" s="134" t="s">
        <v>381</v>
      </c>
      <c r="E503" s="140">
        <v>0.6452</v>
      </c>
      <c r="F503" s="141">
        <v>0.2077</v>
      </c>
      <c r="G503" s="140">
        <v>0.14710000000000001</v>
      </c>
      <c r="H503" s="139">
        <v>791</v>
      </c>
      <c r="I503" s="139" t="s">
        <v>222</v>
      </c>
    </row>
    <row r="504" spans="1:9" ht="17" customHeight="1">
      <c r="A504" s="134" t="s">
        <v>366</v>
      </c>
      <c r="B504" s="133">
        <v>2011</v>
      </c>
      <c r="C504" s="156">
        <v>41</v>
      </c>
      <c r="D504" s="134" t="s">
        <v>382</v>
      </c>
      <c r="E504" s="140">
        <v>0.45729999999999998</v>
      </c>
      <c r="F504" s="141">
        <v>0.2833</v>
      </c>
      <c r="G504" s="140">
        <v>0.25940000000000002</v>
      </c>
      <c r="H504" s="139">
        <v>708</v>
      </c>
      <c r="I504" s="139">
        <v>82</v>
      </c>
    </row>
    <row r="505" spans="1:9" ht="17" customHeight="1">
      <c r="A505" s="134" t="s">
        <v>366</v>
      </c>
      <c r="B505" s="133">
        <v>2011</v>
      </c>
      <c r="C505" s="156">
        <v>42</v>
      </c>
      <c r="D505" s="134" t="s">
        <v>100</v>
      </c>
      <c r="E505" s="140">
        <v>0.82240000000000002</v>
      </c>
      <c r="F505" s="141">
        <v>9.8799999999999999E-2</v>
      </c>
      <c r="G505" s="140">
        <v>7.8799999999999995E-2</v>
      </c>
      <c r="H505" s="139">
        <v>778</v>
      </c>
      <c r="I505" s="139">
        <v>7</v>
      </c>
    </row>
    <row r="506" spans="1:9" ht="17" customHeight="1">
      <c r="A506" s="134" t="s">
        <v>366</v>
      </c>
      <c r="B506" s="133">
        <v>2011</v>
      </c>
      <c r="C506" s="156">
        <v>43</v>
      </c>
      <c r="D506" s="134" t="s">
        <v>29</v>
      </c>
      <c r="E506" s="140">
        <v>0.61939999999999995</v>
      </c>
      <c r="F506" s="141">
        <v>0.18740000000000001</v>
      </c>
      <c r="G506" s="140">
        <v>0.19320000000000001</v>
      </c>
      <c r="H506" s="139">
        <v>787</v>
      </c>
      <c r="I506" s="139">
        <v>1</v>
      </c>
    </row>
    <row r="507" spans="1:9" ht="17" customHeight="1">
      <c r="A507" s="134" t="s">
        <v>366</v>
      </c>
      <c r="B507" s="133">
        <v>2011</v>
      </c>
      <c r="C507" s="156">
        <v>44</v>
      </c>
      <c r="D507" s="134" t="s">
        <v>30</v>
      </c>
      <c r="E507" s="140">
        <v>0.53390000000000004</v>
      </c>
      <c r="F507" s="141">
        <v>0.23219999999999999</v>
      </c>
      <c r="G507" s="140">
        <v>0.23400000000000001</v>
      </c>
      <c r="H507" s="139">
        <v>769</v>
      </c>
      <c r="I507" s="139">
        <v>19</v>
      </c>
    </row>
    <row r="508" spans="1:9" ht="17" customHeight="1">
      <c r="A508" s="134" t="s">
        <v>366</v>
      </c>
      <c r="B508" s="133">
        <v>2011</v>
      </c>
      <c r="C508" s="156">
        <v>45</v>
      </c>
      <c r="D508" s="134" t="s">
        <v>31</v>
      </c>
      <c r="E508" s="140">
        <v>0.62450000000000006</v>
      </c>
      <c r="F508" s="141">
        <v>0.27510000000000001</v>
      </c>
      <c r="G508" s="140">
        <v>0.10050000000000001</v>
      </c>
      <c r="H508" s="139">
        <v>703</v>
      </c>
      <c r="I508" s="139">
        <v>85</v>
      </c>
    </row>
    <row r="509" spans="1:9" ht="17" customHeight="1">
      <c r="A509" s="134" t="s">
        <v>366</v>
      </c>
      <c r="B509" s="133">
        <v>2011</v>
      </c>
      <c r="C509" s="156">
        <v>46</v>
      </c>
      <c r="D509" s="134" t="s">
        <v>32</v>
      </c>
      <c r="E509" s="140">
        <v>0.53320000000000001</v>
      </c>
      <c r="F509" s="141">
        <v>0.23699999999999999</v>
      </c>
      <c r="G509" s="140">
        <v>0.2298</v>
      </c>
      <c r="H509" s="139">
        <v>779</v>
      </c>
      <c r="I509" s="139">
        <v>5</v>
      </c>
    </row>
    <row r="510" spans="1:9" ht="17" customHeight="1">
      <c r="A510" s="134" t="s">
        <v>366</v>
      </c>
      <c r="B510" s="133">
        <v>2011</v>
      </c>
      <c r="C510" s="156">
        <v>47</v>
      </c>
      <c r="D510" s="134" t="s">
        <v>33</v>
      </c>
      <c r="E510" s="140">
        <v>0.60540000000000005</v>
      </c>
      <c r="F510" s="141">
        <v>0.2104</v>
      </c>
      <c r="G510" s="140">
        <v>0.1842</v>
      </c>
      <c r="H510" s="139">
        <v>774</v>
      </c>
      <c r="I510" s="139">
        <v>10</v>
      </c>
    </row>
    <row r="511" spans="1:9" ht="17" customHeight="1">
      <c r="A511" s="134" t="s">
        <v>366</v>
      </c>
      <c r="B511" s="133">
        <v>2011</v>
      </c>
      <c r="C511" s="156">
        <v>48</v>
      </c>
      <c r="D511" s="134" t="s">
        <v>34</v>
      </c>
      <c r="E511" s="140">
        <v>0.75149999999999995</v>
      </c>
      <c r="F511" s="141">
        <v>0.1305</v>
      </c>
      <c r="G511" s="140">
        <v>0.11799999999999999</v>
      </c>
      <c r="H511" s="139">
        <v>783</v>
      </c>
      <c r="I511" s="139" t="s">
        <v>222</v>
      </c>
    </row>
    <row r="512" spans="1:9" ht="17" customHeight="1">
      <c r="A512" s="134" t="s">
        <v>366</v>
      </c>
      <c r="B512" s="133">
        <v>2011</v>
      </c>
      <c r="C512" s="156">
        <v>49</v>
      </c>
      <c r="D512" s="134" t="s">
        <v>91</v>
      </c>
      <c r="E512" s="140">
        <v>0.81769999999999998</v>
      </c>
      <c r="F512" s="141">
        <v>9.6699999999999994E-2</v>
      </c>
      <c r="G512" s="140">
        <v>8.5599999999999996E-2</v>
      </c>
      <c r="H512" s="139">
        <v>783</v>
      </c>
      <c r="I512" s="139" t="s">
        <v>222</v>
      </c>
    </row>
    <row r="513" spans="1:9" ht="17" customHeight="1">
      <c r="A513" s="134" t="s">
        <v>366</v>
      </c>
      <c r="B513" s="133">
        <v>2011</v>
      </c>
      <c r="C513" s="156">
        <v>50</v>
      </c>
      <c r="D513" s="134" t="s">
        <v>35</v>
      </c>
      <c r="E513" s="140">
        <v>0.7712</v>
      </c>
      <c r="F513" s="141">
        <v>9.6600000000000005E-2</v>
      </c>
      <c r="G513" s="140">
        <v>0.13220000000000001</v>
      </c>
      <c r="H513" s="139">
        <v>785</v>
      </c>
      <c r="I513" s="139" t="s">
        <v>222</v>
      </c>
    </row>
    <row r="514" spans="1:9" ht="17" customHeight="1">
      <c r="A514" s="134" t="s">
        <v>366</v>
      </c>
      <c r="B514" s="133">
        <v>2011</v>
      </c>
      <c r="C514" s="156">
        <v>51</v>
      </c>
      <c r="D514" s="134" t="s">
        <v>36</v>
      </c>
      <c r="E514" s="140">
        <v>0.6452</v>
      </c>
      <c r="F514" s="141">
        <v>0.20549999999999999</v>
      </c>
      <c r="G514" s="140">
        <v>0.14929999999999999</v>
      </c>
      <c r="H514" s="139">
        <v>780</v>
      </c>
      <c r="I514" s="139" t="s">
        <v>222</v>
      </c>
    </row>
    <row r="515" spans="1:9" ht="17" customHeight="1">
      <c r="A515" s="134" t="s">
        <v>376</v>
      </c>
      <c r="B515" s="133">
        <v>2011</v>
      </c>
      <c r="C515" s="156">
        <v>52</v>
      </c>
      <c r="D515" s="134" t="s">
        <v>37</v>
      </c>
      <c r="E515" s="140">
        <v>0.69869999999999999</v>
      </c>
      <c r="F515" s="141">
        <v>0.1867</v>
      </c>
      <c r="G515" s="140">
        <v>0.11459999999999999</v>
      </c>
      <c r="H515" s="139">
        <v>787</v>
      </c>
      <c r="I515" s="139" t="s">
        <v>222</v>
      </c>
    </row>
    <row r="516" spans="1:9" ht="35" customHeight="1">
      <c r="A516" s="134" t="s">
        <v>366</v>
      </c>
      <c r="B516" s="133">
        <v>2011</v>
      </c>
      <c r="C516" s="156">
        <v>53</v>
      </c>
      <c r="D516" s="132" t="s">
        <v>383</v>
      </c>
      <c r="E516" s="140">
        <v>0.30309999999999998</v>
      </c>
      <c r="F516" s="141">
        <v>0.30409999999999998</v>
      </c>
      <c r="G516" s="140">
        <v>0.39279999999999998</v>
      </c>
      <c r="H516" s="139">
        <v>773</v>
      </c>
      <c r="I516" s="139">
        <v>8</v>
      </c>
    </row>
    <row r="517" spans="1:9" ht="17" customHeight="1">
      <c r="A517" s="134" t="s">
        <v>366</v>
      </c>
      <c r="B517" s="133">
        <v>2011</v>
      </c>
      <c r="C517" s="156">
        <v>54</v>
      </c>
      <c r="D517" s="134" t="s">
        <v>39</v>
      </c>
      <c r="E517" s="140">
        <v>0.54849999999999999</v>
      </c>
      <c r="F517" s="141">
        <v>0.24540000000000001</v>
      </c>
      <c r="G517" s="140">
        <v>0.20619999999999999</v>
      </c>
      <c r="H517" s="139">
        <v>749</v>
      </c>
      <c r="I517" s="139">
        <v>36</v>
      </c>
    </row>
    <row r="518" spans="1:9" ht="17" customHeight="1">
      <c r="A518" s="134" t="s">
        <v>366</v>
      </c>
      <c r="B518" s="133">
        <v>2011</v>
      </c>
      <c r="C518" s="156">
        <v>55</v>
      </c>
      <c r="D518" s="134" t="s">
        <v>40</v>
      </c>
      <c r="E518" s="140">
        <v>0.57210000000000005</v>
      </c>
      <c r="F518" s="141">
        <v>0.24460000000000001</v>
      </c>
      <c r="G518" s="140">
        <v>0.18329999999999999</v>
      </c>
      <c r="H518" s="139">
        <v>726</v>
      </c>
      <c r="I518" s="139">
        <v>55</v>
      </c>
    </row>
    <row r="519" spans="1:9" ht="17" customHeight="1">
      <c r="A519" s="134" t="s">
        <v>366</v>
      </c>
      <c r="B519" s="133">
        <v>2011</v>
      </c>
      <c r="C519" s="156">
        <v>56</v>
      </c>
      <c r="D519" s="134" t="s">
        <v>384</v>
      </c>
      <c r="E519" s="140">
        <v>0.4965</v>
      </c>
      <c r="F519" s="141">
        <v>0.24010000000000001</v>
      </c>
      <c r="G519" s="140">
        <v>0.26340000000000002</v>
      </c>
      <c r="H519" s="139">
        <v>769</v>
      </c>
      <c r="I519" s="139">
        <v>11</v>
      </c>
    </row>
    <row r="520" spans="1:9" ht="35" customHeight="1">
      <c r="A520" s="134" t="s">
        <v>366</v>
      </c>
      <c r="B520" s="133">
        <v>2011</v>
      </c>
      <c r="C520" s="156">
        <v>57</v>
      </c>
      <c r="D520" s="132" t="s">
        <v>385</v>
      </c>
      <c r="E520" s="140">
        <v>0.48209999999999997</v>
      </c>
      <c r="F520" s="141">
        <v>0.29730000000000001</v>
      </c>
      <c r="G520" s="140">
        <v>0.22059999999999999</v>
      </c>
      <c r="H520" s="139">
        <v>708</v>
      </c>
      <c r="I520" s="139">
        <v>69</v>
      </c>
    </row>
    <row r="521" spans="1:9" ht="35" customHeight="1">
      <c r="A521" s="134" t="s">
        <v>366</v>
      </c>
      <c r="B521" s="133">
        <v>2011</v>
      </c>
      <c r="C521" s="156">
        <v>58</v>
      </c>
      <c r="D521" s="132" t="s">
        <v>386</v>
      </c>
      <c r="E521" s="140">
        <v>0.42909999999999998</v>
      </c>
      <c r="F521" s="141">
        <v>0.24099999999999999</v>
      </c>
      <c r="G521" s="140">
        <v>0.32990000000000003</v>
      </c>
      <c r="H521" s="139">
        <v>754</v>
      </c>
      <c r="I521" s="139">
        <v>28</v>
      </c>
    </row>
    <row r="522" spans="1:9" ht="17" customHeight="1">
      <c r="A522" s="134" t="s">
        <v>366</v>
      </c>
      <c r="B522" s="133">
        <v>2011</v>
      </c>
      <c r="C522" s="156">
        <v>59</v>
      </c>
      <c r="D522" s="134" t="s">
        <v>43</v>
      </c>
      <c r="E522" s="140">
        <v>0.47649999999999998</v>
      </c>
      <c r="F522" s="141">
        <v>0.26829999999999998</v>
      </c>
      <c r="G522" s="140">
        <v>0.25509999999999999</v>
      </c>
      <c r="H522" s="139">
        <v>756</v>
      </c>
      <c r="I522" s="139">
        <v>20</v>
      </c>
    </row>
    <row r="523" spans="1:9" ht="35" customHeight="1">
      <c r="A523" s="134" t="s">
        <v>376</v>
      </c>
      <c r="B523" s="133">
        <v>2011</v>
      </c>
      <c r="C523" s="156">
        <v>60</v>
      </c>
      <c r="D523" s="132" t="s">
        <v>387</v>
      </c>
      <c r="E523" s="140">
        <v>0.51480000000000004</v>
      </c>
      <c r="F523" s="141">
        <v>0.26979999999999998</v>
      </c>
      <c r="G523" s="140">
        <v>0.21540000000000001</v>
      </c>
      <c r="H523" s="139">
        <v>742</v>
      </c>
      <c r="I523" s="139">
        <v>36</v>
      </c>
    </row>
    <row r="524" spans="1:9" ht="17" customHeight="1">
      <c r="A524" s="134" t="s">
        <v>366</v>
      </c>
      <c r="B524" s="133">
        <v>2011</v>
      </c>
      <c r="C524" s="156">
        <v>61</v>
      </c>
      <c r="D524" s="134" t="s">
        <v>101</v>
      </c>
      <c r="E524" s="140">
        <v>0.48089999999999999</v>
      </c>
      <c r="F524" s="141">
        <v>0.2429</v>
      </c>
      <c r="G524" s="140">
        <v>0.27610000000000001</v>
      </c>
      <c r="H524" s="139">
        <v>772</v>
      </c>
      <c r="I524" s="139">
        <v>4</v>
      </c>
    </row>
    <row r="525" spans="1:9" ht="17" customHeight="1">
      <c r="A525" s="134" t="s">
        <v>366</v>
      </c>
      <c r="B525" s="133">
        <v>2011</v>
      </c>
      <c r="C525" s="156">
        <v>62</v>
      </c>
      <c r="D525" s="134" t="s">
        <v>45</v>
      </c>
      <c r="E525" s="140">
        <v>0.4849</v>
      </c>
      <c r="F525" s="141">
        <v>0.27810000000000001</v>
      </c>
      <c r="G525" s="140">
        <v>0.23699999999999999</v>
      </c>
      <c r="H525" s="139">
        <v>729</v>
      </c>
      <c r="I525" s="139">
        <v>51</v>
      </c>
    </row>
    <row r="526" spans="1:9" ht="35" customHeight="1">
      <c r="A526" s="132" t="s">
        <v>388</v>
      </c>
      <c r="B526" s="133">
        <v>2011</v>
      </c>
      <c r="C526" s="156">
        <v>63</v>
      </c>
      <c r="D526" s="134" t="s">
        <v>389</v>
      </c>
      <c r="E526" s="140">
        <v>0.43540000000000001</v>
      </c>
      <c r="F526" s="141">
        <v>0.26879999999999998</v>
      </c>
      <c r="G526" s="140">
        <v>0.29580000000000001</v>
      </c>
      <c r="H526" s="139">
        <v>778</v>
      </c>
      <c r="I526" s="139" t="s">
        <v>222</v>
      </c>
    </row>
    <row r="527" spans="1:9" ht="35" customHeight="1">
      <c r="A527" s="132" t="s">
        <v>388</v>
      </c>
      <c r="B527" s="133">
        <v>2011</v>
      </c>
      <c r="C527" s="156">
        <v>64</v>
      </c>
      <c r="D527" s="132" t="s">
        <v>390</v>
      </c>
      <c r="E527" s="140">
        <v>0.36530000000000001</v>
      </c>
      <c r="F527" s="141">
        <v>0.25879999999999997</v>
      </c>
      <c r="G527" s="140">
        <v>0.37590000000000001</v>
      </c>
      <c r="H527" s="139">
        <v>777</v>
      </c>
      <c r="I527" s="139" t="s">
        <v>222</v>
      </c>
    </row>
    <row r="528" spans="1:9" ht="35" customHeight="1">
      <c r="A528" s="132" t="s">
        <v>388</v>
      </c>
      <c r="B528" s="133">
        <v>2011</v>
      </c>
      <c r="C528" s="156">
        <v>65</v>
      </c>
      <c r="D528" s="134" t="s">
        <v>391</v>
      </c>
      <c r="E528" s="140">
        <v>0.39029999999999998</v>
      </c>
      <c r="F528" s="141">
        <v>0.25</v>
      </c>
      <c r="G528" s="140">
        <v>0.35959999999999998</v>
      </c>
      <c r="H528" s="139">
        <v>781</v>
      </c>
      <c r="I528" s="139" t="s">
        <v>222</v>
      </c>
    </row>
    <row r="529" spans="1:9" ht="35" customHeight="1">
      <c r="A529" s="132" t="s">
        <v>388</v>
      </c>
      <c r="B529" s="133">
        <v>2011</v>
      </c>
      <c r="C529" s="156">
        <v>66</v>
      </c>
      <c r="D529" s="134" t="s">
        <v>49</v>
      </c>
      <c r="E529" s="140">
        <v>0.33850000000000002</v>
      </c>
      <c r="F529" s="141">
        <v>0.33479999999999999</v>
      </c>
      <c r="G529" s="140">
        <v>0.32669999999999999</v>
      </c>
      <c r="H529" s="139">
        <v>781</v>
      </c>
      <c r="I529" s="139" t="s">
        <v>222</v>
      </c>
    </row>
    <row r="530" spans="1:9" ht="35" customHeight="1">
      <c r="A530" s="132" t="s">
        <v>388</v>
      </c>
      <c r="B530" s="133">
        <v>2011</v>
      </c>
      <c r="C530" s="156">
        <v>67</v>
      </c>
      <c r="D530" s="134" t="s">
        <v>50</v>
      </c>
      <c r="E530" s="140">
        <v>0.2276</v>
      </c>
      <c r="F530" s="141">
        <v>0.3135</v>
      </c>
      <c r="G530" s="140">
        <v>0.45889999999999997</v>
      </c>
      <c r="H530" s="139">
        <v>775</v>
      </c>
      <c r="I530" s="139" t="s">
        <v>222</v>
      </c>
    </row>
    <row r="531" spans="1:9" ht="35" customHeight="1">
      <c r="A531" s="132" t="s">
        <v>388</v>
      </c>
      <c r="B531" s="133">
        <v>2011</v>
      </c>
      <c r="C531" s="156">
        <v>68</v>
      </c>
      <c r="D531" s="134" t="s">
        <v>51</v>
      </c>
      <c r="E531" s="140">
        <v>0.41860000000000003</v>
      </c>
      <c r="F531" s="141">
        <v>0.29430000000000001</v>
      </c>
      <c r="G531" s="140">
        <v>0.28710000000000002</v>
      </c>
      <c r="H531" s="139">
        <v>779</v>
      </c>
      <c r="I531" s="139" t="s">
        <v>222</v>
      </c>
    </row>
    <row r="532" spans="1:9" ht="35" customHeight="1">
      <c r="A532" s="132" t="s">
        <v>388</v>
      </c>
      <c r="B532" s="133">
        <v>2011</v>
      </c>
      <c r="C532" s="156">
        <v>69</v>
      </c>
      <c r="D532" s="134" t="s">
        <v>392</v>
      </c>
      <c r="E532" s="140">
        <v>0.63980000000000004</v>
      </c>
      <c r="F532" s="141">
        <v>0.1993</v>
      </c>
      <c r="G532" s="140">
        <v>0.16089999999999999</v>
      </c>
      <c r="H532" s="139">
        <v>775</v>
      </c>
      <c r="I532" s="139" t="s">
        <v>222</v>
      </c>
    </row>
    <row r="533" spans="1:9" ht="35" customHeight="1">
      <c r="A533" s="132" t="s">
        <v>388</v>
      </c>
      <c r="B533" s="133">
        <v>2011</v>
      </c>
      <c r="C533" s="156">
        <v>70</v>
      </c>
      <c r="D533" s="134" t="s">
        <v>53</v>
      </c>
      <c r="E533" s="140">
        <v>0.60089999999999999</v>
      </c>
      <c r="F533" s="141">
        <v>0.16270000000000001</v>
      </c>
      <c r="G533" s="140">
        <v>0.2364</v>
      </c>
      <c r="H533" s="139">
        <v>779</v>
      </c>
      <c r="I533" s="139" t="s">
        <v>222</v>
      </c>
    </row>
    <row r="534" spans="1:9" ht="35" customHeight="1">
      <c r="A534" s="132" t="s">
        <v>388</v>
      </c>
      <c r="B534" s="133">
        <v>2011</v>
      </c>
      <c r="C534" s="156">
        <v>71</v>
      </c>
      <c r="D534" s="134" t="s">
        <v>393</v>
      </c>
      <c r="E534" s="140">
        <v>0.5413</v>
      </c>
      <c r="F534" s="141">
        <v>0.246</v>
      </c>
      <c r="G534" s="140">
        <v>0.21279999999999999</v>
      </c>
      <c r="H534" s="139">
        <v>777</v>
      </c>
      <c r="I534" s="139" t="s">
        <v>222</v>
      </c>
    </row>
    <row r="535" spans="1:9" ht="35" customHeight="1">
      <c r="A535" s="132" t="s">
        <v>388</v>
      </c>
      <c r="B535" s="133">
        <v>2011</v>
      </c>
      <c r="C535" s="156">
        <v>79</v>
      </c>
      <c r="D535" s="134" t="s">
        <v>55</v>
      </c>
      <c r="E535" s="140">
        <v>0.79100000000000004</v>
      </c>
      <c r="F535" s="141">
        <v>0.1123</v>
      </c>
      <c r="G535" s="140">
        <v>9.6699999999999994E-2</v>
      </c>
      <c r="H535" s="139">
        <v>537</v>
      </c>
      <c r="I535" s="139">
        <v>7</v>
      </c>
    </row>
    <row r="536" spans="1:9" ht="35" customHeight="1">
      <c r="A536" s="132" t="s">
        <v>388</v>
      </c>
      <c r="B536" s="133">
        <v>2011</v>
      </c>
      <c r="C536" s="156">
        <v>80</v>
      </c>
      <c r="D536" s="132" t="s">
        <v>394</v>
      </c>
      <c r="E536" s="140">
        <v>0.9042</v>
      </c>
      <c r="F536" s="141">
        <v>4.8099999999999997E-2</v>
      </c>
      <c r="G536" s="140">
        <v>4.7699999999999999E-2</v>
      </c>
      <c r="H536" s="139">
        <v>313</v>
      </c>
      <c r="I536" s="139">
        <v>1</v>
      </c>
    </row>
    <row r="537" spans="1:9" ht="35" customHeight="1">
      <c r="A537" s="132" t="s">
        <v>388</v>
      </c>
      <c r="B537" s="133">
        <v>2011</v>
      </c>
      <c r="C537" s="156">
        <v>81</v>
      </c>
      <c r="D537" s="132" t="s">
        <v>395</v>
      </c>
      <c r="E537" s="140">
        <v>0.9224</v>
      </c>
      <c r="F537" s="141">
        <v>6.5000000000000002E-2</v>
      </c>
      <c r="G537" s="140">
        <v>1.2699999999999999E-2</v>
      </c>
      <c r="H537" s="139">
        <v>186</v>
      </c>
      <c r="I537" s="139">
        <v>3</v>
      </c>
    </row>
    <row r="538" spans="1:9" ht="35" customHeight="1">
      <c r="A538" s="132" t="s">
        <v>388</v>
      </c>
      <c r="B538" s="133">
        <v>2011</v>
      </c>
      <c r="C538" s="156">
        <v>82</v>
      </c>
      <c r="D538" s="132" t="s">
        <v>396</v>
      </c>
      <c r="E538" s="140">
        <v>0.85250000000000004</v>
      </c>
      <c r="F538" s="141">
        <v>0.14749999999999999</v>
      </c>
      <c r="G538" s="140">
        <v>0</v>
      </c>
      <c r="H538" s="139">
        <v>54</v>
      </c>
      <c r="I538" s="139">
        <v>14</v>
      </c>
    </row>
    <row r="539" spans="1:9" ht="35" customHeight="1">
      <c r="A539" s="132" t="s">
        <v>388</v>
      </c>
      <c r="B539" s="133">
        <v>2011</v>
      </c>
      <c r="C539" s="156">
        <v>83</v>
      </c>
      <c r="D539" s="132" t="s">
        <v>397</v>
      </c>
      <c r="E539" s="140">
        <v>0.83819999999999995</v>
      </c>
      <c r="F539" s="141">
        <v>0.13719999999999999</v>
      </c>
      <c r="G539" s="140">
        <v>2.46E-2</v>
      </c>
      <c r="H539" s="139">
        <v>49</v>
      </c>
      <c r="I539" s="139">
        <v>14</v>
      </c>
    </row>
    <row r="540" spans="1:9" ht="35" customHeight="1">
      <c r="A540" s="132" t="s">
        <v>388</v>
      </c>
      <c r="B540" s="133">
        <v>2011</v>
      </c>
      <c r="C540" s="156">
        <v>84</v>
      </c>
      <c r="D540" s="132" t="s">
        <v>398</v>
      </c>
      <c r="E540" s="140">
        <v>0.56730000000000003</v>
      </c>
      <c r="F540" s="141">
        <v>0.43269999999999997</v>
      </c>
      <c r="G540" s="140">
        <v>0</v>
      </c>
      <c r="H540" s="139">
        <v>10</v>
      </c>
      <c r="I540" s="139">
        <v>18</v>
      </c>
    </row>
    <row r="541" spans="1:9" ht="17" customHeight="1">
      <c r="A541" s="134" t="s">
        <v>366</v>
      </c>
      <c r="B541" s="133">
        <v>2010</v>
      </c>
      <c r="C541" s="156">
        <v>1</v>
      </c>
      <c r="D541" s="134" t="s">
        <v>367</v>
      </c>
      <c r="E541" s="140">
        <v>0.58450000000000002</v>
      </c>
      <c r="F541" s="141">
        <v>0.17449999999999999</v>
      </c>
      <c r="G541" s="140">
        <v>0.24099999999999999</v>
      </c>
      <c r="H541" s="139">
        <v>2145</v>
      </c>
      <c r="I541" s="139" t="s">
        <v>222</v>
      </c>
    </row>
    <row r="542" spans="1:9" ht="17" customHeight="1">
      <c r="A542" s="134" t="s">
        <v>366</v>
      </c>
      <c r="B542" s="133">
        <v>2010</v>
      </c>
      <c r="C542" s="156">
        <v>2</v>
      </c>
      <c r="D542" s="134" t="s">
        <v>0</v>
      </c>
      <c r="E542" s="140">
        <v>0.64029999999999998</v>
      </c>
      <c r="F542" s="141">
        <v>0.1603</v>
      </c>
      <c r="G542" s="140">
        <v>0.19939999999999999</v>
      </c>
      <c r="H542" s="139">
        <v>2143</v>
      </c>
      <c r="I542" s="139" t="s">
        <v>222</v>
      </c>
    </row>
    <row r="543" spans="1:9" ht="17" customHeight="1">
      <c r="A543" s="134" t="s">
        <v>366</v>
      </c>
      <c r="B543" s="133">
        <v>2010</v>
      </c>
      <c r="C543" s="156">
        <v>3</v>
      </c>
      <c r="D543" s="134" t="s">
        <v>1</v>
      </c>
      <c r="E543" s="140">
        <v>0.4526</v>
      </c>
      <c r="F543" s="141">
        <v>0.2016</v>
      </c>
      <c r="G543" s="140">
        <v>0.34570000000000001</v>
      </c>
      <c r="H543" s="139">
        <v>2142</v>
      </c>
      <c r="I543" s="139" t="s">
        <v>222</v>
      </c>
    </row>
    <row r="544" spans="1:9" ht="17" customHeight="1">
      <c r="A544" s="134" t="s">
        <v>366</v>
      </c>
      <c r="B544" s="133">
        <v>2010</v>
      </c>
      <c r="C544" s="156">
        <v>4</v>
      </c>
      <c r="D544" s="134" t="s">
        <v>90</v>
      </c>
      <c r="E544" s="140">
        <v>0.68769999999999998</v>
      </c>
      <c r="F544" s="141">
        <v>0.1507</v>
      </c>
      <c r="G544" s="140">
        <v>0.16159999999999999</v>
      </c>
      <c r="H544" s="139">
        <v>2145</v>
      </c>
      <c r="I544" s="139" t="s">
        <v>222</v>
      </c>
    </row>
    <row r="545" spans="1:9" ht="17" customHeight="1">
      <c r="A545" s="134" t="s">
        <v>366</v>
      </c>
      <c r="B545" s="133">
        <v>2010</v>
      </c>
      <c r="C545" s="156">
        <v>5</v>
      </c>
      <c r="D545" s="134" t="s">
        <v>2</v>
      </c>
      <c r="E545" s="140">
        <v>0.81689999999999996</v>
      </c>
      <c r="F545" s="141">
        <v>0.1191</v>
      </c>
      <c r="G545" s="140">
        <v>6.4000000000000001E-2</v>
      </c>
      <c r="H545" s="139">
        <v>2144</v>
      </c>
      <c r="I545" s="139" t="s">
        <v>222</v>
      </c>
    </row>
    <row r="546" spans="1:9" ht="17" customHeight="1">
      <c r="A546" s="134" t="s">
        <v>366</v>
      </c>
      <c r="B546" s="133">
        <v>2010</v>
      </c>
      <c r="C546" s="156">
        <v>6</v>
      </c>
      <c r="D546" s="134" t="s">
        <v>3</v>
      </c>
      <c r="E546" s="140">
        <v>0.7238</v>
      </c>
      <c r="F546" s="141">
        <v>0.14299999999999999</v>
      </c>
      <c r="G546" s="140">
        <v>0.13320000000000001</v>
      </c>
      <c r="H546" s="139">
        <v>2147</v>
      </c>
      <c r="I546" s="139" t="s">
        <v>222</v>
      </c>
    </row>
    <row r="547" spans="1:9" ht="17" customHeight="1">
      <c r="A547" s="134" t="s">
        <v>366</v>
      </c>
      <c r="B547" s="133">
        <v>2010</v>
      </c>
      <c r="C547" s="156">
        <v>7</v>
      </c>
      <c r="D547" s="134" t="s">
        <v>95</v>
      </c>
      <c r="E547" s="140">
        <v>0.97109999999999996</v>
      </c>
      <c r="F547" s="141">
        <v>1.95E-2</v>
      </c>
      <c r="G547" s="140">
        <v>9.4000000000000004E-3</v>
      </c>
      <c r="H547" s="139">
        <v>2147</v>
      </c>
      <c r="I547" s="139" t="s">
        <v>222</v>
      </c>
    </row>
    <row r="548" spans="1:9" ht="17" customHeight="1">
      <c r="A548" s="134" t="s">
        <v>366</v>
      </c>
      <c r="B548" s="133">
        <v>2010</v>
      </c>
      <c r="C548" s="156">
        <v>8</v>
      </c>
      <c r="D548" s="134" t="s">
        <v>4</v>
      </c>
      <c r="E548" s="140">
        <v>0.88900000000000001</v>
      </c>
      <c r="F548" s="141">
        <v>9.5399999999999999E-2</v>
      </c>
      <c r="G548" s="140">
        <v>1.55E-2</v>
      </c>
      <c r="H548" s="139">
        <v>2147</v>
      </c>
      <c r="I548" s="139" t="s">
        <v>222</v>
      </c>
    </row>
    <row r="549" spans="1:9" ht="17" customHeight="1">
      <c r="A549" s="134" t="s">
        <v>366</v>
      </c>
      <c r="B549" s="133">
        <v>2010</v>
      </c>
      <c r="C549" s="156">
        <v>9</v>
      </c>
      <c r="D549" s="134" t="s">
        <v>368</v>
      </c>
      <c r="E549" s="140">
        <v>0.44240000000000002</v>
      </c>
      <c r="F549" s="141">
        <v>0.15939999999999999</v>
      </c>
      <c r="G549" s="140">
        <v>0.3982</v>
      </c>
      <c r="H549" s="139">
        <v>2138</v>
      </c>
      <c r="I549" s="139">
        <v>8</v>
      </c>
    </row>
    <row r="550" spans="1:9" ht="17" customHeight="1">
      <c r="A550" s="134" t="s">
        <v>366</v>
      </c>
      <c r="B550" s="133">
        <v>2010</v>
      </c>
      <c r="C550" s="156">
        <v>10</v>
      </c>
      <c r="D550" s="134" t="s">
        <v>230</v>
      </c>
      <c r="E550" s="140">
        <v>0.62660000000000005</v>
      </c>
      <c r="F550" s="141">
        <v>0.1507</v>
      </c>
      <c r="G550" s="140">
        <v>0.22270000000000001</v>
      </c>
      <c r="H550" s="139">
        <v>2144</v>
      </c>
      <c r="I550" s="139">
        <v>4</v>
      </c>
    </row>
    <row r="551" spans="1:9" ht="17" customHeight="1">
      <c r="A551" s="134" t="s">
        <v>366</v>
      </c>
      <c r="B551" s="133">
        <v>2010</v>
      </c>
      <c r="C551" s="156">
        <v>11</v>
      </c>
      <c r="D551" s="134" t="s">
        <v>369</v>
      </c>
      <c r="E551" s="140">
        <v>0.51229999999999998</v>
      </c>
      <c r="F551" s="141">
        <v>0.1777</v>
      </c>
      <c r="G551" s="140">
        <v>0.31</v>
      </c>
      <c r="H551" s="139">
        <v>2114</v>
      </c>
      <c r="I551" s="139">
        <v>24</v>
      </c>
    </row>
    <row r="552" spans="1:9" ht="17" customHeight="1">
      <c r="A552" s="134" t="s">
        <v>366</v>
      </c>
      <c r="B552" s="133">
        <v>2010</v>
      </c>
      <c r="C552" s="156">
        <v>12</v>
      </c>
      <c r="D552" s="134" t="s">
        <v>370</v>
      </c>
      <c r="E552" s="140">
        <v>0.80500000000000005</v>
      </c>
      <c r="F552" s="141">
        <v>0.1026</v>
      </c>
      <c r="G552" s="140">
        <v>9.2399999999999996E-2</v>
      </c>
      <c r="H552" s="139">
        <v>2133</v>
      </c>
      <c r="I552" s="139">
        <v>11</v>
      </c>
    </row>
    <row r="553" spans="1:9" ht="17" customHeight="1">
      <c r="A553" s="134" t="s">
        <v>366</v>
      </c>
      <c r="B553" s="133">
        <v>2010</v>
      </c>
      <c r="C553" s="156">
        <v>13</v>
      </c>
      <c r="D553" s="134" t="s">
        <v>7</v>
      </c>
      <c r="E553" s="140">
        <v>0.88260000000000005</v>
      </c>
      <c r="F553" s="141">
        <v>7.0599999999999996E-2</v>
      </c>
      <c r="G553" s="140">
        <v>4.6899999999999997E-2</v>
      </c>
      <c r="H553" s="139">
        <v>2134</v>
      </c>
      <c r="I553" s="139">
        <v>4</v>
      </c>
    </row>
    <row r="554" spans="1:9" ht="35" customHeight="1">
      <c r="A554" s="134" t="s">
        <v>366</v>
      </c>
      <c r="B554" s="133">
        <v>2010</v>
      </c>
      <c r="C554" s="156">
        <v>14</v>
      </c>
      <c r="D554" s="132" t="s">
        <v>371</v>
      </c>
      <c r="E554" s="140">
        <v>0.84940000000000004</v>
      </c>
      <c r="F554" s="141">
        <v>8.4000000000000005E-2</v>
      </c>
      <c r="G554" s="140">
        <v>6.6600000000000006E-2</v>
      </c>
      <c r="H554" s="139">
        <v>2145</v>
      </c>
      <c r="I554" s="139">
        <v>4</v>
      </c>
    </row>
    <row r="555" spans="1:9" ht="17" customHeight="1">
      <c r="A555" s="134" t="s">
        <v>366</v>
      </c>
      <c r="B555" s="133">
        <v>2010</v>
      </c>
      <c r="C555" s="156">
        <v>15</v>
      </c>
      <c r="D555" s="134" t="s">
        <v>97</v>
      </c>
      <c r="E555" s="140">
        <v>0.61319999999999997</v>
      </c>
      <c r="F555" s="141">
        <v>0.20649999999999999</v>
      </c>
      <c r="G555" s="140">
        <v>0.1804</v>
      </c>
      <c r="H555" s="139">
        <v>2102</v>
      </c>
      <c r="I555" s="139">
        <v>43</v>
      </c>
    </row>
    <row r="556" spans="1:9" ht="17" customHeight="1">
      <c r="A556" s="134" t="s">
        <v>366</v>
      </c>
      <c r="B556" s="133">
        <v>2010</v>
      </c>
      <c r="C556" s="156">
        <v>16</v>
      </c>
      <c r="D556" s="134" t="s">
        <v>8</v>
      </c>
      <c r="E556" s="140">
        <v>0.77080000000000004</v>
      </c>
      <c r="F556" s="141">
        <v>0.1507</v>
      </c>
      <c r="G556" s="140">
        <v>7.8600000000000003E-2</v>
      </c>
      <c r="H556" s="139">
        <v>2128</v>
      </c>
      <c r="I556" s="139">
        <v>18</v>
      </c>
    </row>
    <row r="557" spans="1:9" ht="17" customHeight="1">
      <c r="A557" s="134" t="s">
        <v>366</v>
      </c>
      <c r="B557" s="133">
        <v>2010</v>
      </c>
      <c r="C557" s="156">
        <v>17</v>
      </c>
      <c r="D557" s="134" t="s">
        <v>372</v>
      </c>
      <c r="E557" s="140">
        <v>0.6331</v>
      </c>
      <c r="F557" s="141">
        <v>0.2031</v>
      </c>
      <c r="G557" s="140">
        <v>0.1638</v>
      </c>
      <c r="H557" s="139">
        <v>1996</v>
      </c>
      <c r="I557" s="139">
        <v>148</v>
      </c>
    </row>
    <row r="558" spans="1:9" ht="17" customHeight="1">
      <c r="A558" s="134" t="s">
        <v>366</v>
      </c>
      <c r="B558" s="133">
        <v>2010</v>
      </c>
      <c r="C558" s="156">
        <v>18</v>
      </c>
      <c r="D558" s="134" t="s">
        <v>10</v>
      </c>
      <c r="E558" s="140">
        <v>0.35539999999999999</v>
      </c>
      <c r="F558" s="141">
        <v>0.26179999999999998</v>
      </c>
      <c r="G558" s="140">
        <v>0.38279999999999997</v>
      </c>
      <c r="H558" s="139">
        <v>2092</v>
      </c>
      <c r="I558" s="139">
        <v>51</v>
      </c>
    </row>
    <row r="559" spans="1:9" ht="35" customHeight="1">
      <c r="A559" s="134" t="s">
        <v>366</v>
      </c>
      <c r="B559" s="133">
        <v>2010</v>
      </c>
      <c r="C559" s="156">
        <v>19</v>
      </c>
      <c r="D559" s="132" t="s">
        <v>373</v>
      </c>
      <c r="E559" s="140">
        <v>0.49370000000000003</v>
      </c>
      <c r="F559" s="141">
        <v>0.217</v>
      </c>
      <c r="G559" s="140">
        <v>0.2893</v>
      </c>
      <c r="H559" s="139">
        <v>2029</v>
      </c>
      <c r="I559" s="139">
        <v>117</v>
      </c>
    </row>
    <row r="560" spans="1:9" ht="17" customHeight="1">
      <c r="A560" s="134" t="s">
        <v>366</v>
      </c>
      <c r="B560" s="133">
        <v>2010</v>
      </c>
      <c r="C560" s="156">
        <v>20</v>
      </c>
      <c r="D560" s="134" t="s">
        <v>374</v>
      </c>
      <c r="E560" s="140">
        <v>0.7359</v>
      </c>
      <c r="F560" s="141">
        <v>0.13020000000000001</v>
      </c>
      <c r="G560" s="140">
        <v>0.13389999999999999</v>
      </c>
      <c r="H560" s="139">
        <v>2098</v>
      </c>
      <c r="I560" s="139" t="s">
        <v>222</v>
      </c>
    </row>
    <row r="561" spans="1:9" ht="17" customHeight="1">
      <c r="A561" s="134" t="s">
        <v>366</v>
      </c>
      <c r="B561" s="133">
        <v>2010</v>
      </c>
      <c r="C561" s="156">
        <v>21</v>
      </c>
      <c r="D561" s="134" t="s">
        <v>12</v>
      </c>
      <c r="E561" s="140">
        <v>0.57489999999999997</v>
      </c>
      <c r="F561" s="141">
        <v>0.21909999999999999</v>
      </c>
      <c r="G561" s="140">
        <v>0.20610000000000001</v>
      </c>
      <c r="H561" s="139">
        <v>2027</v>
      </c>
      <c r="I561" s="139">
        <v>121</v>
      </c>
    </row>
    <row r="562" spans="1:9" ht="17" customHeight="1">
      <c r="A562" s="134" t="s">
        <v>366</v>
      </c>
      <c r="B562" s="133">
        <v>2010</v>
      </c>
      <c r="C562" s="156">
        <v>22</v>
      </c>
      <c r="D562" s="134" t="s">
        <v>13</v>
      </c>
      <c r="E562" s="140">
        <v>0.34460000000000002</v>
      </c>
      <c r="F562" s="141">
        <v>0.25</v>
      </c>
      <c r="G562" s="140">
        <v>0.40539999999999998</v>
      </c>
      <c r="H562" s="139">
        <v>1990</v>
      </c>
      <c r="I562" s="139">
        <v>155</v>
      </c>
    </row>
    <row r="563" spans="1:9" ht="17" customHeight="1">
      <c r="A563" s="134" t="s">
        <v>366</v>
      </c>
      <c r="B563" s="133">
        <v>2010</v>
      </c>
      <c r="C563" s="156">
        <v>23</v>
      </c>
      <c r="D563" s="134" t="s">
        <v>14</v>
      </c>
      <c r="E563" s="140">
        <v>0.22339999999999999</v>
      </c>
      <c r="F563" s="141">
        <v>0.27510000000000001</v>
      </c>
      <c r="G563" s="140">
        <v>0.50149999999999995</v>
      </c>
      <c r="H563" s="139">
        <v>1854</v>
      </c>
      <c r="I563" s="139">
        <v>294</v>
      </c>
    </row>
    <row r="564" spans="1:9" ht="17" customHeight="1">
      <c r="A564" s="134" t="s">
        <v>366</v>
      </c>
      <c r="B564" s="133">
        <v>2010</v>
      </c>
      <c r="C564" s="156">
        <v>24</v>
      </c>
      <c r="D564" s="134" t="s">
        <v>375</v>
      </c>
      <c r="E564" s="140">
        <v>0.2414</v>
      </c>
      <c r="F564" s="141">
        <v>0.24640000000000001</v>
      </c>
      <c r="G564" s="140">
        <v>0.51219999999999999</v>
      </c>
      <c r="H564" s="139">
        <v>1967</v>
      </c>
      <c r="I564" s="139">
        <v>177</v>
      </c>
    </row>
    <row r="565" spans="1:9" ht="17" customHeight="1">
      <c r="A565" s="134" t="s">
        <v>366</v>
      </c>
      <c r="B565" s="133">
        <v>2010</v>
      </c>
      <c r="C565" s="156">
        <v>25</v>
      </c>
      <c r="D565" s="134" t="s">
        <v>16</v>
      </c>
      <c r="E565" s="140">
        <v>0.35349999999999998</v>
      </c>
      <c r="F565" s="141">
        <v>0.2392</v>
      </c>
      <c r="G565" s="140">
        <v>0.4073</v>
      </c>
      <c r="H565" s="139">
        <v>1921</v>
      </c>
      <c r="I565" s="139">
        <v>219</v>
      </c>
    </row>
    <row r="566" spans="1:9" ht="17" customHeight="1">
      <c r="A566" s="134" t="s">
        <v>366</v>
      </c>
      <c r="B566" s="133">
        <v>2010</v>
      </c>
      <c r="C566" s="156">
        <v>26</v>
      </c>
      <c r="D566" s="134" t="s">
        <v>98</v>
      </c>
      <c r="E566" s="140">
        <v>0.71199999999999997</v>
      </c>
      <c r="F566" s="141">
        <v>0.1328</v>
      </c>
      <c r="G566" s="140">
        <v>0.1552</v>
      </c>
      <c r="H566" s="139">
        <v>2126</v>
      </c>
      <c r="I566" s="139">
        <v>14</v>
      </c>
    </row>
    <row r="567" spans="1:9" ht="17" customHeight="1">
      <c r="A567" s="134" t="s">
        <v>366</v>
      </c>
      <c r="B567" s="133">
        <v>2010</v>
      </c>
      <c r="C567" s="156">
        <v>27</v>
      </c>
      <c r="D567" s="134" t="s">
        <v>17</v>
      </c>
      <c r="E567" s="140">
        <v>0.50119999999999998</v>
      </c>
      <c r="F567" s="141">
        <v>0.30630000000000002</v>
      </c>
      <c r="G567" s="140">
        <v>0.19239999999999999</v>
      </c>
      <c r="H567" s="139">
        <v>2021</v>
      </c>
      <c r="I567" s="139">
        <v>116</v>
      </c>
    </row>
    <row r="568" spans="1:9" ht="17" customHeight="1">
      <c r="A568" s="134" t="s">
        <v>376</v>
      </c>
      <c r="B568" s="133">
        <v>2010</v>
      </c>
      <c r="C568" s="156">
        <v>28</v>
      </c>
      <c r="D568" s="134" t="s">
        <v>18</v>
      </c>
      <c r="E568" s="140">
        <v>0.81289999999999996</v>
      </c>
      <c r="F568" s="141">
        <v>0.157</v>
      </c>
      <c r="G568" s="140">
        <v>3.0099999999999998E-2</v>
      </c>
      <c r="H568" s="139">
        <v>2138</v>
      </c>
      <c r="I568" s="139" t="s">
        <v>222</v>
      </c>
    </row>
    <row r="569" spans="1:9" ht="35" customHeight="1">
      <c r="A569" s="134" t="s">
        <v>366</v>
      </c>
      <c r="B569" s="133">
        <v>2010</v>
      </c>
      <c r="C569" s="156">
        <v>29</v>
      </c>
      <c r="D569" s="132" t="s">
        <v>377</v>
      </c>
      <c r="E569" s="140">
        <v>0.69079999999999997</v>
      </c>
      <c r="F569" s="141">
        <v>0.16669999999999999</v>
      </c>
      <c r="G569" s="140">
        <v>0.14249999999999999</v>
      </c>
      <c r="H569" s="139">
        <v>2069</v>
      </c>
      <c r="I569" s="139">
        <v>45</v>
      </c>
    </row>
    <row r="570" spans="1:9" ht="17" customHeight="1">
      <c r="A570" s="134" t="s">
        <v>366</v>
      </c>
      <c r="B570" s="133">
        <v>2010</v>
      </c>
      <c r="C570" s="156">
        <v>30</v>
      </c>
      <c r="D570" s="134" t="s">
        <v>20</v>
      </c>
      <c r="E570" s="140">
        <v>0.37659999999999999</v>
      </c>
      <c r="F570" s="141">
        <v>0.2427</v>
      </c>
      <c r="G570" s="140">
        <v>0.38069999999999998</v>
      </c>
      <c r="H570" s="139">
        <v>2050</v>
      </c>
      <c r="I570" s="139">
        <v>68</v>
      </c>
    </row>
    <row r="571" spans="1:9" ht="17" customHeight="1">
      <c r="A571" s="134" t="s">
        <v>366</v>
      </c>
      <c r="B571" s="133">
        <v>2010</v>
      </c>
      <c r="C571" s="156">
        <v>31</v>
      </c>
      <c r="D571" s="134" t="s">
        <v>21</v>
      </c>
      <c r="E571" s="140">
        <v>0.43</v>
      </c>
      <c r="F571" s="141">
        <v>0.23100000000000001</v>
      </c>
      <c r="G571" s="140">
        <v>0.33910000000000001</v>
      </c>
      <c r="H571" s="139">
        <v>2054</v>
      </c>
      <c r="I571" s="139">
        <v>61</v>
      </c>
    </row>
    <row r="572" spans="1:9" ht="17" customHeight="1">
      <c r="A572" s="134" t="s">
        <v>366</v>
      </c>
      <c r="B572" s="133">
        <v>2010</v>
      </c>
      <c r="C572" s="156">
        <v>32</v>
      </c>
      <c r="D572" s="134" t="s">
        <v>22</v>
      </c>
      <c r="E572" s="140">
        <v>0.29909999999999998</v>
      </c>
      <c r="F572" s="141">
        <v>0.26650000000000001</v>
      </c>
      <c r="G572" s="140">
        <v>0.43430000000000002</v>
      </c>
      <c r="H572" s="139">
        <v>2036</v>
      </c>
      <c r="I572" s="139">
        <v>81</v>
      </c>
    </row>
    <row r="573" spans="1:9" ht="17" customHeight="1">
      <c r="A573" s="134" t="s">
        <v>366</v>
      </c>
      <c r="B573" s="133">
        <v>2010</v>
      </c>
      <c r="C573" s="156">
        <v>33</v>
      </c>
      <c r="D573" s="134" t="s">
        <v>23</v>
      </c>
      <c r="E573" s="140">
        <v>0.18790000000000001</v>
      </c>
      <c r="F573" s="141">
        <v>0.24199999999999999</v>
      </c>
      <c r="G573" s="140">
        <v>0.57010000000000005</v>
      </c>
      <c r="H573" s="139">
        <v>1956</v>
      </c>
      <c r="I573" s="139">
        <v>159</v>
      </c>
    </row>
    <row r="574" spans="1:9" ht="35" customHeight="1">
      <c r="A574" s="134" t="s">
        <v>366</v>
      </c>
      <c r="B574" s="133">
        <v>2010</v>
      </c>
      <c r="C574" s="156">
        <v>34</v>
      </c>
      <c r="D574" s="132" t="s">
        <v>378</v>
      </c>
      <c r="E574" s="140">
        <v>0.56820000000000004</v>
      </c>
      <c r="F574" s="141">
        <v>0.23830000000000001</v>
      </c>
      <c r="G574" s="140">
        <v>0.19359999999999999</v>
      </c>
      <c r="H574" s="139">
        <v>1928</v>
      </c>
      <c r="I574" s="139">
        <v>187</v>
      </c>
    </row>
    <row r="575" spans="1:9" ht="17" customHeight="1">
      <c r="A575" s="134" t="s">
        <v>366</v>
      </c>
      <c r="B575" s="133">
        <v>2010</v>
      </c>
      <c r="C575" s="156">
        <v>35</v>
      </c>
      <c r="D575" s="134" t="s">
        <v>99</v>
      </c>
      <c r="E575" s="140">
        <v>0.86699999999999999</v>
      </c>
      <c r="F575" s="141">
        <v>0.1014</v>
      </c>
      <c r="G575" s="140">
        <v>3.1699999999999999E-2</v>
      </c>
      <c r="H575" s="139">
        <v>2062</v>
      </c>
      <c r="I575" s="139">
        <v>51</v>
      </c>
    </row>
    <row r="576" spans="1:9" ht="17" customHeight="1">
      <c r="A576" s="134" t="s">
        <v>366</v>
      </c>
      <c r="B576" s="133">
        <v>2010</v>
      </c>
      <c r="C576" s="156">
        <v>36</v>
      </c>
      <c r="D576" s="134" t="s">
        <v>24</v>
      </c>
      <c r="E576" s="140">
        <v>0.79620000000000002</v>
      </c>
      <c r="F576" s="141">
        <v>0.14199999999999999</v>
      </c>
      <c r="G576" s="140">
        <v>6.1899999999999997E-2</v>
      </c>
      <c r="H576" s="139">
        <v>2066</v>
      </c>
      <c r="I576" s="139">
        <v>48</v>
      </c>
    </row>
    <row r="577" spans="1:9" ht="35" customHeight="1">
      <c r="A577" s="134" t="s">
        <v>366</v>
      </c>
      <c r="B577" s="133">
        <v>2010</v>
      </c>
      <c r="C577" s="156">
        <v>37</v>
      </c>
      <c r="D577" s="132" t="s">
        <v>379</v>
      </c>
      <c r="E577" s="140">
        <v>0.46229999999999999</v>
      </c>
      <c r="F577" s="141">
        <v>0.2429</v>
      </c>
      <c r="G577" s="140">
        <v>0.29480000000000001</v>
      </c>
      <c r="H577" s="139">
        <v>1900</v>
      </c>
      <c r="I577" s="139">
        <v>212</v>
      </c>
    </row>
    <row r="578" spans="1:9" ht="53" customHeight="1">
      <c r="A578" s="134" t="s">
        <v>366</v>
      </c>
      <c r="B578" s="133">
        <v>2010</v>
      </c>
      <c r="C578" s="156">
        <v>38</v>
      </c>
      <c r="D578" s="132" t="s">
        <v>380</v>
      </c>
      <c r="E578" s="140">
        <v>0.64419999999999999</v>
      </c>
      <c r="F578" s="141">
        <v>0.20369999999999999</v>
      </c>
      <c r="G578" s="140">
        <v>0.15210000000000001</v>
      </c>
      <c r="H578" s="139">
        <v>1817</v>
      </c>
      <c r="I578" s="139">
        <v>292</v>
      </c>
    </row>
    <row r="579" spans="1:9" ht="17" customHeight="1">
      <c r="A579" s="134" t="s">
        <v>366</v>
      </c>
      <c r="B579" s="133">
        <v>2010</v>
      </c>
      <c r="C579" s="156">
        <v>39</v>
      </c>
      <c r="D579" s="134" t="s">
        <v>26</v>
      </c>
      <c r="E579" s="140">
        <v>0.67510000000000003</v>
      </c>
      <c r="F579" s="141">
        <v>0.1973</v>
      </c>
      <c r="G579" s="140">
        <v>0.12759999999999999</v>
      </c>
      <c r="H579" s="139">
        <v>2041</v>
      </c>
      <c r="I579" s="139">
        <v>50</v>
      </c>
    </row>
    <row r="580" spans="1:9" ht="17" customHeight="1">
      <c r="A580" s="134" t="s">
        <v>366</v>
      </c>
      <c r="B580" s="133">
        <v>2010</v>
      </c>
      <c r="C580" s="156">
        <v>40</v>
      </c>
      <c r="D580" s="134" t="s">
        <v>381</v>
      </c>
      <c r="E580" s="140">
        <v>0.68179999999999996</v>
      </c>
      <c r="F580" s="141">
        <v>0.19</v>
      </c>
      <c r="G580" s="140">
        <v>0.12820000000000001</v>
      </c>
      <c r="H580" s="139">
        <v>2112</v>
      </c>
      <c r="I580" s="139" t="s">
        <v>222</v>
      </c>
    </row>
    <row r="581" spans="1:9" ht="17" customHeight="1">
      <c r="A581" s="134" t="s">
        <v>366</v>
      </c>
      <c r="B581" s="133">
        <v>2010</v>
      </c>
      <c r="C581" s="156">
        <v>41</v>
      </c>
      <c r="D581" s="134" t="s">
        <v>382</v>
      </c>
      <c r="E581" s="140">
        <v>0.51139999999999997</v>
      </c>
      <c r="F581" s="141">
        <v>0.25259999999999999</v>
      </c>
      <c r="G581" s="140">
        <v>0.23599999999999999</v>
      </c>
      <c r="H581" s="139">
        <v>1838</v>
      </c>
      <c r="I581" s="139">
        <v>272</v>
      </c>
    </row>
    <row r="582" spans="1:9" ht="17" customHeight="1">
      <c r="A582" s="134" t="s">
        <v>366</v>
      </c>
      <c r="B582" s="133">
        <v>2010</v>
      </c>
      <c r="C582" s="156">
        <v>42</v>
      </c>
      <c r="D582" s="134" t="s">
        <v>100</v>
      </c>
      <c r="E582" s="140">
        <v>0.81440000000000001</v>
      </c>
      <c r="F582" s="141">
        <v>9.1399999999999995E-2</v>
      </c>
      <c r="G582" s="140">
        <v>9.4200000000000006E-2</v>
      </c>
      <c r="H582" s="139">
        <v>2094</v>
      </c>
      <c r="I582" s="139">
        <v>12</v>
      </c>
    </row>
    <row r="583" spans="1:9" ht="17" customHeight="1">
      <c r="A583" s="134" t="s">
        <v>366</v>
      </c>
      <c r="B583" s="133">
        <v>2010</v>
      </c>
      <c r="C583" s="156">
        <v>43</v>
      </c>
      <c r="D583" s="134" t="s">
        <v>29</v>
      </c>
      <c r="E583" s="140">
        <v>0.61080000000000001</v>
      </c>
      <c r="F583" s="141">
        <v>0.18390000000000001</v>
      </c>
      <c r="G583" s="140">
        <v>0.20530000000000001</v>
      </c>
      <c r="H583" s="139">
        <v>2095</v>
      </c>
      <c r="I583" s="139">
        <v>10</v>
      </c>
    </row>
    <row r="584" spans="1:9" ht="17" customHeight="1">
      <c r="A584" s="134" t="s">
        <v>366</v>
      </c>
      <c r="B584" s="133">
        <v>2010</v>
      </c>
      <c r="C584" s="156">
        <v>44</v>
      </c>
      <c r="D584" s="134" t="s">
        <v>30</v>
      </c>
      <c r="E584" s="140">
        <v>0.55720000000000003</v>
      </c>
      <c r="F584" s="141">
        <v>0.19969999999999999</v>
      </c>
      <c r="G584" s="140">
        <v>0.24310000000000001</v>
      </c>
      <c r="H584" s="139">
        <v>2083</v>
      </c>
      <c r="I584" s="139">
        <v>24</v>
      </c>
    </row>
    <row r="585" spans="1:9" ht="17" customHeight="1">
      <c r="A585" s="134" t="s">
        <v>366</v>
      </c>
      <c r="B585" s="133">
        <v>2010</v>
      </c>
      <c r="C585" s="156">
        <v>45</v>
      </c>
      <c r="D585" s="134" t="s">
        <v>31</v>
      </c>
      <c r="E585" s="140">
        <v>0.64590000000000003</v>
      </c>
      <c r="F585" s="141">
        <v>0.24759999999999999</v>
      </c>
      <c r="G585" s="140">
        <v>0.1065</v>
      </c>
      <c r="H585" s="139">
        <v>1812</v>
      </c>
      <c r="I585" s="139">
        <v>292</v>
      </c>
    </row>
    <row r="586" spans="1:9" ht="17" customHeight="1">
      <c r="A586" s="134" t="s">
        <v>366</v>
      </c>
      <c r="B586" s="133">
        <v>2010</v>
      </c>
      <c r="C586" s="156">
        <v>46</v>
      </c>
      <c r="D586" s="134" t="s">
        <v>32</v>
      </c>
      <c r="E586" s="140">
        <v>0.56730000000000003</v>
      </c>
      <c r="F586" s="141">
        <v>0.19969999999999999</v>
      </c>
      <c r="G586" s="140">
        <v>0.2329</v>
      </c>
      <c r="H586" s="139">
        <v>2089</v>
      </c>
      <c r="I586" s="139">
        <v>16</v>
      </c>
    </row>
    <row r="587" spans="1:9" ht="17" customHeight="1">
      <c r="A587" s="134" t="s">
        <v>366</v>
      </c>
      <c r="B587" s="133">
        <v>2010</v>
      </c>
      <c r="C587" s="156">
        <v>47</v>
      </c>
      <c r="D587" s="134" t="s">
        <v>33</v>
      </c>
      <c r="E587" s="140">
        <v>0.59609999999999996</v>
      </c>
      <c r="F587" s="141">
        <v>0.20330000000000001</v>
      </c>
      <c r="G587" s="140">
        <v>0.2006</v>
      </c>
      <c r="H587" s="139">
        <v>2049</v>
      </c>
      <c r="I587" s="139">
        <v>56</v>
      </c>
    </row>
    <row r="588" spans="1:9" ht="17" customHeight="1">
      <c r="A588" s="134" t="s">
        <v>366</v>
      </c>
      <c r="B588" s="133">
        <v>2010</v>
      </c>
      <c r="C588" s="156">
        <v>48</v>
      </c>
      <c r="D588" s="134" t="s">
        <v>34</v>
      </c>
      <c r="E588" s="140">
        <v>0.75319999999999998</v>
      </c>
      <c r="F588" s="141">
        <v>0.11700000000000001</v>
      </c>
      <c r="G588" s="140">
        <v>0.1298</v>
      </c>
      <c r="H588" s="139">
        <v>2107</v>
      </c>
      <c r="I588" s="139" t="s">
        <v>222</v>
      </c>
    </row>
    <row r="589" spans="1:9" ht="17" customHeight="1">
      <c r="A589" s="134" t="s">
        <v>366</v>
      </c>
      <c r="B589" s="133">
        <v>2010</v>
      </c>
      <c r="C589" s="156">
        <v>49</v>
      </c>
      <c r="D589" s="134" t="s">
        <v>91</v>
      </c>
      <c r="E589" s="140">
        <v>0.80279999999999996</v>
      </c>
      <c r="F589" s="141">
        <v>0.1004</v>
      </c>
      <c r="G589" s="140">
        <v>9.6799999999999997E-2</v>
      </c>
      <c r="H589" s="139">
        <v>2106</v>
      </c>
      <c r="I589" s="139" t="s">
        <v>222</v>
      </c>
    </row>
    <row r="590" spans="1:9" ht="17" customHeight="1">
      <c r="A590" s="134" t="s">
        <v>366</v>
      </c>
      <c r="B590" s="133">
        <v>2010</v>
      </c>
      <c r="C590" s="156">
        <v>50</v>
      </c>
      <c r="D590" s="134" t="s">
        <v>35</v>
      </c>
      <c r="E590" s="140">
        <v>0.80740000000000001</v>
      </c>
      <c r="F590" s="141">
        <v>8.3400000000000002E-2</v>
      </c>
      <c r="G590" s="140">
        <v>0.10920000000000001</v>
      </c>
      <c r="H590" s="139">
        <v>2107</v>
      </c>
      <c r="I590" s="139" t="s">
        <v>222</v>
      </c>
    </row>
    <row r="591" spans="1:9" ht="17" customHeight="1">
      <c r="A591" s="134" t="s">
        <v>366</v>
      </c>
      <c r="B591" s="133">
        <v>2010</v>
      </c>
      <c r="C591" s="156">
        <v>51</v>
      </c>
      <c r="D591" s="134" t="s">
        <v>36</v>
      </c>
      <c r="E591" s="140">
        <v>0.64580000000000004</v>
      </c>
      <c r="F591" s="141">
        <v>0.1774</v>
      </c>
      <c r="G591" s="140">
        <v>0.17680000000000001</v>
      </c>
      <c r="H591" s="139">
        <v>2099</v>
      </c>
      <c r="I591" s="139" t="s">
        <v>222</v>
      </c>
    </row>
    <row r="592" spans="1:9" ht="17" customHeight="1">
      <c r="A592" s="134" t="s">
        <v>376</v>
      </c>
      <c r="B592" s="133">
        <v>2010</v>
      </c>
      <c r="C592" s="156">
        <v>52</v>
      </c>
      <c r="D592" s="134" t="s">
        <v>37</v>
      </c>
      <c r="E592" s="140">
        <v>0.67010000000000003</v>
      </c>
      <c r="F592" s="141">
        <v>0.19839999999999999</v>
      </c>
      <c r="G592" s="140">
        <v>0.13150000000000001</v>
      </c>
      <c r="H592" s="139">
        <v>2109</v>
      </c>
      <c r="I592" s="139" t="s">
        <v>222</v>
      </c>
    </row>
    <row r="593" spans="1:9" ht="35" customHeight="1">
      <c r="A593" s="134" t="s">
        <v>366</v>
      </c>
      <c r="B593" s="133">
        <v>2010</v>
      </c>
      <c r="C593" s="156">
        <v>53</v>
      </c>
      <c r="D593" s="132" t="s">
        <v>383</v>
      </c>
      <c r="E593" s="140">
        <v>0.35120000000000001</v>
      </c>
      <c r="F593" s="141">
        <v>0.25240000000000001</v>
      </c>
      <c r="G593" s="140">
        <v>0.39639999999999997</v>
      </c>
      <c r="H593" s="139">
        <v>2074</v>
      </c>
      <c r="I593" s="139">
        <v>25</v>
      </c>
    </row>
    <row r="594" spans="1:9" ht="17" customHeight="1">
      <c r="A594" s="134" t="s">
        <v>366</v>
      </c>
      <c r="B594" s="133">
        <v>2010</v>
      </c>
      <c r="C594" s="156">
        <v>54</v>
      </c>
      <c r="D594" s="134" t="s">
        <v>39</v>
      </c>
      <c r="E594" s="140">
        <v>0.59689999999999999</v>
      </c>
      <c r="F594" s="141">
        <v>0.20780000000000001</v>
      </c>
      <c r="G594" s="140">
        <v>0.1953</v>
      </c>
      <c r="H594" s="139">
        <v>1985</v>
      </c>
      <c r="I594" s="139">
        <v>112</v>
      </c>
    </row>
    <row r="595" spans="1:9" ht="17" customHeight="1">
      <c r="A595" s="134" t="s">
        <v>366</v>
      </c>
      <c r="B595" s="133">
        <v>2010</v>
      </c>
      <c r="C595" s="156">
        <v>55</v>
      </c>
      <c r="D595" s="134" t="s">
        <v>40</v>
      </c>
      <c r="E595" s="140">
        <v>0.5847</v>
      </c>
      <c r="F595" s="141">
        <v>0.21879999999999999</v>
      </c>
      <c r="G595" s="140">
        <v>0.19650000000000001</v>
      </c>
      <c r="H595" s="139">
        <v>1932</v>
      </c>
      <c r="I595" s="139">
        <v>163</v>
      </c>
    </row>
    <row r="596" spans="1:9" ht="17" customHeight="1">
      <c r="A596" s="134" t="s">
        <v>366</v>
      </c>
      <c r="B596" s="133">
        <v>2010</v>
      </c>
      <c r="C596" s="156">
        <v>56</v>
      </c>
      <c r="D596" s="134" t="s">
        <v>384</v>
      </c>
      <c r="E596" s="140">
        <v>0.52869999999999995</v>
      </c>
      <c r="F596" s="141">
        <v>0.19209999999999999</v>
      </c>
      <c r="G596" s="140">
        <v>0.2792</v>
      </c>
      <c r="H596" s="139">
        <v>2059</v>
      </c>
      <c r="I596" s="139">
        <v>36</v>
      </c>
    </row>
    <row r="597" spans="1:9" ht="35" customHeight="1">
      <c r="A597" s="134" t="s">
        <v>366</v>
      </c>
      <c r="B597" s="133">
        <v>2010</v>
      </c>
      <c r="C597" s="156">
        <v>57</v>
      </c>
      <c r="D597" s="132" t="s">
        <v>385</v>
      </c>
      <c r="E597" s="140">
        <v>0.50370000000000004</v>
      </c>
      <c r="F597" s="141">
        <v>0.25629999999999997</v>
      </c>
      <c r="G597" s="140">
        <v>0.24</v>
      </c>
      <c r="H597" s="139">
        <v>1896</v>
      </c>
      <c r="I597" s="139">
        <v>197</v>
      </c>
    </row>
    <row r="598" spans="1:9" ht="35" customHeight="1">
      <c r="A598" s="134" t="s">
        <v>366</v>
      </c>
      <c r="B598" s="133">
        <v>2010</v>
      </c>
      <c r="C598" s="156">
        <v>58</v>
      </c>
      <c r="D598" s="132" t="s">
        <v>386</v>
      </c>
      <c r="E598" s="140">
        <v>0.42659999999999998</v>
      </c>
      <c r="F598" s="141">
        <v>0.21679999999999999</v>
      </c>
      <c r="G598" s="140">
        <v>0.35659999999999997</v>
      </c>
      <c r="H598" s="139">
        <v>1992</v>
      </c>
      <c r="I598" s="139">
        <v>102</v>
      </c>
    </row>
    <row r="599" spans="1:9" ht="17" customHeight="1">
      <c r="A599" s="134" t="s">
        <v>366</v>
      </c>
      <c r="B599" s="133">
        <v>2010</v>
      </c>
      <c r="C599" s="156">
        <v>59</v>
      </c>
      <c r="D599" s="134" t="s">
        <v>43</v>
      </c>
      <c r="E599" s="140">
        <v>0.46860000000000002</v>
      </c>
      <c r="F599" s="141">
        <v>0.22420000000000001</v>
      </c>
      <c r="G599" s="140">
        <v>0.30719999999999997</v>
      </c>
      <c r="H599" s="139">
        <v>1985</v>
      </c>
      <c r="I599" s="139">
        <v>94</v>
      </c>
    </row>
    <row r="600" spans="1:9" ht="35" customHeight="1">
      <c r="A600" s="134" t="s">
        <v>376</v>
      </c>
      <c r="B600" s="133">
        <v>2010</v>
      </c>
      <c r="C600" s="156">
        <v>60</v>
      </c>
      <c r="D600" s="132" t="s">
        <v>387</v>
      </c>
      <c r="E600" s="140">
        <v>0.52049999999999996</v>
      </c>
      <c r="F600" s="141">
        <v>0.2379</v>
      </c>
      <c r="G600" s="140">
        <v>0.24160000000000001</v>
      </c>
      <c r="H600" s="139">
        <v>1998</v>
      </c>
      <c r="I600" s="139">
        <v>96</v>
      </c>
    </row>
    <row r="601" spans="1:9" ht="17" customHeight="1">
      <c r="A601" s="134" t="s">
        <v>366</v>
      </c>
      <c r="B601" s="133">
        <v>2010</v>
      </c>
      <c r="C601" s="156">
        <v>61</v>
      </c>
      <c r="D601" s="134" t="s">
        <v>101</v>
      </c>
      <c r="E601" s="140">
        <v>0.49390000000000001</v>
      </c>
      <c r="F601" s="141">
        <v>0.2329</v>
      </c>
      <c r="G601" s="140">
        <v>0.2732</v>
      </c>
      <c r="H601" s="139">
        <v>2059</v>
      </c>
      <c r="I601" s="139">
        <v>16</v>
      </c>
    </row>
    <row r="602" spans="1:9" ht="17" customHeight="1">
      <c r="A602" s="134" t="s">
        <v>366</v>
      </c>
      <c r="B602" s="133">
        <v>2010</v>
      </c>
      <c r="C602" s="156">
        <v>62</v>
      </c>
      <c r="D602" s="134" t="s">
        <v>45</v>
      </c>
      <c r="E602" s="140">
        <v>0.54159999999999997</v>
      </c>
      <c r="F602" s="141">
        <v>0.2452</v>
      </c>
      <c r="G602" s="140">
        <v>0.2132</v>
      </c>
      <c r="H602" s="139">
        <v>1869</v>
      </c>
      <c r="I602" s="139">
        <v>222</v>
      </c>
    </row>
    <row r="603" spans="1:9" ht="35" customHeight="1">
      <c r="A603" s="132" t="s">
        <v>388</v>
      </c>
      <c r="B603" s="133">
        <v>2010</v>
      </c>
      <c r="C603" s="156">
        <v>63</v>
      </c>
      <c r="D603" s="134" t="s">
        <v>389</v>
      </c>
      <c r="E603" s="140">
        <v>0.4667</v>
      </c>
      <c r="F603" s="141">
        <v>0.2278</v>
      </c>
      <c r="G603" s="140">
        <v>0.30549999999999999</v>
      </c>
      <c r="H603" s="139">
        <v>2094</v>
      </c>
      <c r="I603" s="139" t="s">
        <v>222</v>
      </c>
    </row>
    <row r="604" spans="1:9" ht="35" customHeight="1">
      <c r="A604" s="132" t="s">
        <v>388</v>
      </c>
      <c r="B604" s="133">
        <v>2010</v>
      </c>
      <c r="C604" s="156">
        <v>64</v>
      </c>
      <c r="D604" s="132" t="s">
        <v>390</v>
      </c>
      <c r="E604" s="140">
        <v>0.3795</v>
      </c>
      <c r="F604" s="141">
        <v>0.2228</v>
      </c>
      <c r="G604" s="140">
        <v>0.39779999999999999</v>
      </c>
      <c r="H604" s="139">
        <v>2093</v>
      </c>
      <c r="I604" s="139" t="s">
        <v>222</v>
      </c>
    </row>
    <row r="605" spans="1:9" ht="35" customHeight="1">
      <c r="A605" s="132" t="s">
        <v>388</v>
      </c>
      <c r="B605" s="133">
        <v>2010</v>
      </c>
      <c r="C605" s="156">
        <v>65</v>
      </c>
      <c r="D605" s="134" t="s">
        <v>391</v>
      </c>
      <c r="E605" s="140">
        <v>0.45429999999999998</v>
      </c>
      <c r="F605" s="141">
        <v>0.2281</v>
      </c>
      <c r="G605" s="140">
        <v>0.31759999999999999</v>
      </c>
      <c r="H605" s="139">
        <v>2091</v>
      </c>
      <c r="I605" s="139" t="s">
        <v>222</v>
      </c>
    </row>
    <row r="606" spans="1:9" ht="35" customHeight="1">
      <c r="A606" s="132" t="s">
        <v>388</v>
      </c>
      <c r="B606" s="133">
        <v>2010</v>
      </c>
      <c r="C606" s="156">
        <v>66</v>
      </c>
      <c r="D606" s="134" t="s">
        <v>49</v>
      </c>
      <c r="E606" s="140">
        <v>0.38350000000000001</v>
      </c>
      <c r="F606" s="141">
        <v>0.2727</v>
      </c>
      <c r="G606" s="140">
        <v>0.34370000000000001</v>
      </c>
      <c r="H606" s="139">
        <v>2091</v>
      </c>
      <c r="I606" s="139" t="s">
        <v>222</v>
      </c>
    </row>
    <row r="607" spans="1:9" ht="35" customHeight="1">
      <c r="A607" s="132" t="s">
        <v>388</v>
      </c>
      <c r="B607" s="133">
        <v>2010</v>
      </c>
      <c r="C607" s="156">
        <v>67</v>
      </c>
      <c r="D607" s="134" t="s">
        <v>50</v>
      </c>
      <c r="E607" s="140">
        <v>0.2908</v>
      </c>
      <c r="F607" s="141">
        <v>0.2848</v>
      </c>
      <c r="G607" s="140">
        <v>0.42430000000000001</v>
      </c>
      <c r="H607" s="139">
        <v>2092</v>
      </c>
      <c r="I607" s="139" t="s">
        <v>222</v>
      </c>
    </row>
    <row r="608" spans="1:9" ht="35" customHeight="1">
      <c r="A608" s="132" t="s">
        <v>388</v>
      </c>
      <c r="B608" s="133">
        <v>2010</v>
      </c>
      <c r="C608" s="156">
        <v>68</v>
      </c>
      <c r="D608" s="134" t="s">
        <v>51</v>
      </c>
      <c r="E608" s="140">
        <v>0.42909999999999998</v>
      </c>
      <c r="F608" s="141">
        <v>0.27929999999999999</v>
      </c>
      <c r="G608" s="140">
        <v>0.29170000000000001</v>
      </c>
      <c r="H608" s="139">
        <v>2088</v>
      </c>
      <c r="I608" s="139" t="s">
        <v>222</v>
      </c>
    </row>
    <row r="609" spans="1:9" ht="35" customHeight="1">
      <c r="A609" s="132" t="s">
        <v>388</v>
      </c>
      <c r="B609" s="133">
        <v>2010</v>
      </c>
      <c r="C609" s="156">
        <v>69</v>
      </c>
      <c r="D609" s="134" t="s">
        <v>392</v>
      </c>
      <c r="E609" s="140">
        <v>0.6381</v>
      </c>
      <c r="F609" s="141">
        <v>0.19769999999999999</v>
      </c>
      <c r="G609" s="140">
        <v>0.16420000000000001</v>
      </c>
      <c r="H609" s="139">
        <v>2085</v>
      </c>
      <c r="I609" s="139" t="s">
        <v>222</v>
      </c>
    </row>
    <row r="610" spans="1:9" ht="35" customHeight="1">
      <c r="A610" s="132" t="s">
        <v>388</v>
      </c>
      <c r="B610" s="133">
        <v>2010</v>
      </c>
      <c r="C610" s="156">
        <v>70</v>
      </c>
      <c r="D610" s="134" t="s">
        <v>53</v>
      </c>
      <c r="E610" s="140">
        <v>0.72099999999999997</v>
      </c>
      <c r="F610" s="141">
        <v>0.1487</v>
      </c>
      <c r="G610" s="140">
        <v>0.1303</v>
      </c>
      <c r="H610" s="139">
        <v>2093</v>
      </c>
      <c r="I610" s="139" t="s">
        <v>222</v>
      </c>
    </row>
    <row r="611" spans="1:9" ht="35" customHeight="1">
      <c r="A611" s="132" t="s">
        <v>388</v>
      </c>
      <c r="B611" s="133">
        <v>2010</v>
      </c>
      <c r="C611" s="156">
        <v>71</v>
      </c>
      <c r="D611" s="134" t="s">
        <v>393</v>
      </c>
      <c r="E611" s="140">
        <v>0.59379999999999999</v>
      </c>
      <c r="F611" s="141">
        <v>0.21079999999999999</v>
      </c>
      <c r="G611" s="140">
        <v>0.1953</v>
      </c>
      <c r="H611" s="139">
        <v>2089</v>
      </c>
      <c r="I611" s="139" t="s">
        <v>222</v>
      </c>
    </row>
    <row r="612" spans="1:9" ht="35" customHeight="1">
      <c r="A612" s="132" t="s">
        <v>388</v>
      </c>
      <c r="B612" s="133">
        <v>2010</v>
      </c>
      <c r="C612" s="156">
        <v>79</v>
      </c>
      <c r="D612" s="134" t="s">
        <v>55</v>
      </c>
      <c r="E612" s="140" t="s">
        <v>399</v>
      </c>
      <c r="F612" s="141" t="s">
        <v>399</v>
      </c>
      <c r="G612" s="140" t="s">
        <v>399</v>
      </c>
      <c r="H612" s="139">
        <v>0</v>
      </c>
      <c r="I612" s="139">
        <v>0</v>
      </c>
    </row>
    <row r="613" spans="1:9" ht="35" customHeight="1">
      <c r="A613" s="132" t="s">
        <v>388</v>
      </c>
      <c r="B613" s="133">
        <v>2010</v>
      </c>
      <c r="C613" s="156">
        <v>80</v>
      </c>
      <c r="D613" s="132" t="s">
        <v>394</v>
      </c>
      <c r="E613" s="140" t="s">
        <v>399</v>
      </c>
      <c r="F613" s="141" t="s">
        <v>399</v>
      </c>
      <c r="G613" s="140" t="s">
        <v>399</v>
      </c>
      <c r="H613" s="139">
        <v>0</v>
      </c>
      <c r="I613" s="139">
        <v>0</v>
      </c>
    </row>
    <row r="614" spans="1:9" ht="35" customHeight="1">
      <c r="A614" s="132" t="s">
        <v>388</v>
      </c>
      <c r="B614" s="133">
        <v>2010</v>
      </c>
      <c r="C614" s="156">
        <v>81</v>
      </c>
      <c r="D614" s="132" t="s">
        <v>395</v>
      </c>
      <c r="E614" s="140" t="s">
        <v>399</v>
      </c>
      <c r="F614" s="141" t="s">
        <v>399</v>
      </c>
      <c r="G614" s="140" t="s">
        <v>399</v>
      </c>
      <c r="H614" s="139">
        <v>0</v>
      </c>
      <c r="I614" s="139">
        <v>0</v>
      </c>
    </row>
    <row r="615" spans="1:9" ht="35" customHeight="1">
      <c r="A615" s="132" t="s">
        <v>388</v>
      </c>
      <c r="B615" s="133">
        <v>2010</v>
      </c>
      <c r="C615" s="156">
        <v>82</v>
      </c>
      <c r="D615" s="132" t="s">
        <v>396</v>
      </c>
      <c r="E615" s="140" t="s">
        <v>399</v>
      </c>
      <c r="F615" s="141" t="s">
        <v>399</v>
      </c>
      <c r="G615" s="140" t="s">
        <v>399</v>
      </c>
      <c r="H615" s="139">
        <v>0</v>
      </c>
      <c r="I615" s="139">
        <v>0</v>
      </c>
    </row>
    <row r="616" spans="1:9" ht="35" customHeight="1">
      <c r="A616" s="132" t="s">
        <v>388</v>
      </c>
      <c r="B616" s="133">
        <v>2010</v>
      </c>
      <c r="C616" s="156">
        <v>83</v>
      </c>
      <c r="D616" s="132" t="s">
        <v>397</v>
      </c>
      <c r="E616" s="140" t="s">
        <v>399</v>
      </c>
      <c r="F616" s="141" t="s">
        <v>399</v>
      </c>
      <c r="G616" s="140" t="s">
        <v>399</v>
      </c>
      <c r="H616" s="139">
        <v>0</v>
      </c>
      <c r="I616" s="139">
        <v>0</v>
      </c>
    </row>
    <row r="617" spans="1:9" ht="35" customHeight="1">
      <c r="A617" s="132" t="s">
        <v>388</v>
      </c>
      <c r="B617" s="133">
        <v>2010</v>
      </c>
      <c r="C617" s="156">
        <v>84</v>
      </c>
      <c r="D617" s="132" t="s">
        <v>398</v>
      </c>
      <c r="E617" s="140" t="s">
        <v>399</v>
      </c>
      <c r="F617" s="141" t="s">
        <v>399</v>
      </c>
      <c r="G617" s="140" t="s">
        <v>399</v>
      </c>
      <c r="H617" s="139">
        <v>0</v>
      </c>
      <c r="I617" s="139">
        <v>0</v>
      </c>
    </row>
    <row r="619" spans="1:9" ht="16" customHeight="1">
      <c r="A619" s="135" t="s">
        <v>296</v>
      </c>
    </row>
    <row r="620" spans="1:9" ht="16" customHeight="1">
      <c r="A620" s="135" t="s">
        <v>297</v>
      </c>
    </row>
    <row r="621" spans="1:9" ht="16" customHeight="1">
      <c r="A621" s="135" t="s">
        <v>298</v>
      </c>
    </row>
    <row r="622" spans="1:9" ht="16" customHeight="1">
      <c r="A622" s="135" t="s">
        <v>299</v>
      </c>
    </row>
    <row r="623" spans="1:9" ht="16" customHeight="1">
      <c r="A623" s="135" t="s">
        <v>400</v>
      </c>
    </row>
  </sheetData>
  <pageMargins left="0.05" right="0.05" top="0.5" bottom="0.5" header="0" footer="0"/>
  <pageSetup orientation="portrait" horizontalDpi="300" verticalDpi="300"/>
  <headerFooter>
    <oddHeader>Trend Core Survey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A1:I57"/>
  <sheetViews>
    <sheetView workbookViewId="0"/>
  </sheetViews>
  <sheetFormatPr baseColWidth="10" defaultColWidth="11.5" defaultRowHeight="12" customHeight="1" x14ac:dyDescent="0"/>
  <cols>
    <col min="1" max="1" width="2.6640625" style="131" bestFit="1" customWidth="1"/>
    <col min="2" max="2" width="120.6640625" style="131" bestFit="1" customWidth="1"/>
    <col min="3" max="9" width="8.6640625" style="131" bestFit="1" customWidth="1"/>
    <col min="10" max="16384" width="11.5" style="131"/>
  </cols>
  <sheetData>
    <row r="1" spans="1:9" ht="17" customHeight="1">
      <c r="A1" s="159" t="s">
        <v>303</v>
      </c>
      <c r="B1" s="160" t="s">
        <v>300</v>
      </c>
      <c r="C1" s="159">
        <v>2017</v>
      </c>
      <c r="D1" s="159">
        <v>2016</v>
      </c>
      <c r="E1" s="159">
        <v>2015</v>
      </c>
      <c r="F1" s="159">
        <v>2014</v>
      </c>
      <c r="G1" s="159">
        <v>2013</v>
      </c>
      <c r="H1" s="159">
        <v>2012</v>
      </c>
      <c r="I1" s="159">
        <v>2011</v>
      </c>
    </row>
    <row r="2" spans="1:9" ht="17" customHeight="1">
      <c r="A2" s="161" t="s">
        <v>303</v>
      </c>
      <c r="B2" s="161" t="s">
        <v>401</v>
      </c>
      <c r="C2" s="163">
        <v>3442</v>
      </c>
      <c r="D2" s="163">
        <v>3125</v>
      </c>
      <c r="E2" s="163">
        <v>1853</v>
      </c>
      <c r="F2" s="163">
        <v>2373</v>
      </c>
      <c r="G2" s="163" t="s">
        <v>399</v>
      </c>
      <c r="H2" s="163" t="s">
        <v>399</v>
      </c>
      <c r="I2" s="163" t="s">
        <v>399</v>
      </c>
    </row>
    <row r="3" spans="1:9" ht="17" customHeight="1">
      <c r="A3" s="145" t="s">
        <v>303</v>
      </c>
      <c r="B3" s="145" t="s">
        <v>304</v>
      </c>
      <c r="C3" s="164">
        <v>0.90049999999999997</v>
      </c>
      <c r="D3" s="164">
        <v>0.88619999999999999</v>
      </c>
      <c r="E3" s="164">
        <v>0.84919999999999995</v>
      </c>
      <c r="F3" s="164">
        <v>0.81969999999999998</v>
      </c>
      <c r="G3" s="164" t="s">
        <v>399</v>
      </c>
      <c r="H3" s="164" t="s">
        <v>399</v>
      </c>
      <c r="I3" s="164" t="s">
        <v>399</v>
      </c>
    </row>
    <row r="4" spans="1:9" ht="17" customHeight="1">
      <c r="A4" s="145" t="s">
        <v>303</v>
      </c>
      <c r="B4" s="145" t="s">
        <v>305</v>
      </c>
      <c r="C4" s="164">
        <v>1.4999999999999999E-2</v>
      </c>
      <c r="D4" s="164">
        <v>2.1600000000000001E-2</v>
      </c>
      <c r="E4" s="164">
        <v>1.8800000000000001E-2</v>
      </c>
      <c r="F4" s="164">
        <v>2.6599999999999999E-2</v>
      </c>
      <c r="G4" s="164" t="s">
        <v>399</v>
      </c>
      <c r="H4" s="164" t="s">
        <v>399</v>
      </c>
      <c r="I4" s="164" t="s">
        <v>399</v>
      </c>
    </row>
    <row r="5" spans="1:9" ht="17" customHeight="1">
      <c r="A5" s="145" t="s">
        <v>303</v>
      </c>
      <c r="B5" s="145" t="s">
        <v>306</v>
      </c>
      <c r="C5" s="164">
        <v>3.2800000000000003E-2</v>
      </c>
      <c r="D5" s="164">
        <v>4.0399999999999998E-2</v>
      </c>
      <c r="E5" s="164">
        <v>5.7099999999999998E-2</v>
      </c>
      <c r="F5" s="164">
        <v>7.6600000000000001E-2</v>
      </c>
      <c r="G5" s="164" t="s">
        <v>399</v>
      </c>
      <c r="H5" s="164" t="s">
        <v>399</v>
      </c>
      <c r="I5" s="164" t="s">
        <v>399</v>
      </c>
    </row>
    <row r="6" spans="1:9" ht="17" customHeight="1">
      <c r="A6" s="145" t="s">
        <v>303</v>
      </c>
      <c r="B6" s="145" t="s">
        <v>307</v>
      </c>
      <c r="C6" s="164">
        <v>5.1700000000000003E-2</v>
      </c>
      <c r="D6" s="164">
        <v>5.1799999999999999E-2</v>
      </c>
      <c r="E6" s="164">
        <v>7.4899999999999994E-2</v>
      </c>
      <c r="F6" s="164">
        <v>7.7100000000000002E-2</v>
      </c>
      <c r="G6" s="164" t="s">
        <v>399</v>
      </c>
      <c r="H6" s="164" t="s">
        <v>399</v>
      </c>
      <c r="I6" s="164" t="s">
        <v>399</v>
      </c>
    </row>
    <row r="7" spans="1:9" ht="17" customHeight="1">
      <c r="A7" s="161" t="s">
        <v>303</v>
      </c>
      <c r="B7" s="161" t="s">
        <v>308</v>
      </c>
      <c r="C7" s="165">
        <v>1</v>
      </c>
      <c r="D7" s="165">
        <v>1</v>
      </c>
      <c r="E7" s="165">
        <v>1</v>
      </c>
      <c r="F7" s="165">
        <v>1</v>
      </c>
      <c r="G7" s="165" t="s">
        <v>399</v>
      </c>
      <c r="H7" s="165" t="s">
        <v>399</v>
      </c>
      <c r="I7" s="165" t="s">
        <v>399</v>
      </c>
    </row>
    <row r="9" spans="1:9" ht="35" customHeight="1">
      <c r="A9" s="159" t="s">
        <v>303</v>
      </c>
      <c r="B9" s="162" t="s">
        <v>402</v>
      </c>
      <c r="C9" s="159">
        <v>2017</v>
      </c>
      <c r="D9" s="159">
        <v>2016</v>
      </c>
      <c r="E9" s="159">
        <v>2015</v>
      </c>
      <c r="F9" s="159">
        <v>2014</v>
      </c>
      <c r="G9" s="159">
        <v>2013</v>
      </c>
      <c r="H9" s="159">
        <v>2012</v>
      </c>
      <c r="I9" s="159">
        <v>2011</v>
      </c>
    </row>
    <row r="10" spans="1:9" ht="17" customHeight="1">
      <c r="A10" s="161" t="s">
        <v>303</v>
      </c>
      <c r="B10" s="161" t="s">
        <v>401</v>
      </c>
      <c r="C10" s="163">
        <v>3458</v>
      </c>
      <c r="D10" s="163">
        <v>3141</v>
      </c>
      <c r="E10" s="163">
        <v>1864</v>
      </c>
      <c r="F10" s="163">
        <v>2367</v>
      </c>
      <c r="G10" s="163">
        <v>2317</v>
      </c>
      <c r="H10" s="163">
        <v>2349</v>
      </c>
      <c r="I10" s="163">
        <v>773</v>
      </c>
    </row>
    <row r="11" spans="1:9" ht="17" customHeight="1">
      <c r="A11" s="145" t="s">
        <v>303</v>
      </c>
      <c r="B11" s="145" t="s">
        <v>310</v>
      </c>
      <c r="C11" s="164">
        <v>0.1178</v>
      </c>
      <c r="D11" s="164">
        <v>0.10970000000000001</v>
      </c>
      <c r="E11" s="164">
        <v>0.1007</v>
      </c>
      <c r="F11" s="164">
        <v>8.5699999999999998E-2</v>
      </c>
      <c r="G11" s="164">
        <v>2.92E-2</v>
      </c>
      <c r="H11" s="164">
        <v>2.8199999999999999E-2</v>
      </c>
      <c r="I11" s="164">
        <v>2.3400000000000001E-2</v>
      </c>
    </row>
    <row r="12" spans="1:9" ht="17" customHeight="1">
      <c r="A12" s="145" t="s">
        <v>303</v>
      </c>
      <c r="B12" s="145" t="s">
        <v>311</v>
      </c>
      <c r="C12" s="164">
        <v>0.4143</v>
      </c>
      <c r="D12" s="164">
        <v>0.36320000000000002</v>
      </c>
      <c r="E12" s="164">
        <v>0.36499999999999999</v>
      </c>
      <c r="F12" s="164">
        <v>0.31740000000000002</v>
      </c>
      <c r="G12" s="164">
        <v>0.2888</v>
      </c>
      <c r="H12" s="164">
        <v>0.26069999999999999</v>
      </c>
      <c r="I12" s="164">
        <v>0.254</v>
      </c>
    </row>
    <row r="13" spans="1:9" ht="17" customHeight="1">
      <c r="A13" s="145" t="s">
        <v>303</v>
      </c>
      <c r="B13" s="145" t="s">
        <v>312</v>
      </c>
      <c r="C13" s="164">
        <v>0.13200000000000001</v>
      </c>
      <c r="D13" s="164">
        <v>0.13170000000000001</v>
      </c>
      <c r="E13" s="164">
        <v>0.1116</v>
      </c>
      <c r="F13" s="164">
        <v>0.1057</v>
      </c>
      <c r="G13" s="164">
        <v>0.1154</v>
      </c>
      <c r="H13" s="164">
        <v>0.1084</v>
      </c>
      <c r="I13" s="164">
        <v>9.5399999999999999E-2</v>
      </c>
    </row>
    <row r="14" spans="1:9" ht="17" customHeight="1">
      <c r="A14" s="145" t="s">
        <v>303</v>
      </c>
      <c r="B14" s="145" t="s">
        <v>313</v>
      </c>
      <c r="C14" s="164">
        <v>0.2311</v>
      </c>
      <c r="D14" s="164">
        <v>0.2712</v>
      </c>
      <c r="E14" s="164">
        <v>0.27460000000000001</v>
      </c>
      <c r="F14" s="164">
        <v>0.28999999999999998</v>
      </c>
      <c r="G14" s="164">
        <v>0.31859999999999999</v>
      </c>
      <c r="H14" s="164">
        <v>0.29680000000000001</v>
      </c>
      <c r="I14" s="164">
        <v>0.30530000000000002</v>
      </c>
    </row>
    <row r="15" spans="1:9" ht="35" customHeight="1">
      <c r="A15" s="145" t="s">
        <v>303</v>
      </c>
      <c r="B15" s="147" t="s">
        <v>403</v>
      </c>
      <c r="C15" s="164">
        <v>8.8999999999999999E-3</v>
      </c>
      <c r="D15" s="164">
        <v>8.3000000000000001E-3</v>
      </c>
      <c r="E15" s="164">
        <v>1.24E-2</v>
      </c>
      <c r="F15" s="164">
        <v>1.38E-2</v>
      </c>
      <c r="G15" s="164">
        <v>1.9900000000000001E-2</v>
      </c>
      <c r="H15" s="164">
        <v>2.5499999999999998E-2</v>
      </c>
      <c r="I15" s="164">
        <v>4.1300000000000003E-2</v>
      </c>
    </row>
    <row r="16" spans="1:9" ht="17" customHeight="1">
      <c r="A16" s="145" t="s">
        <v>303</v>
      </c>
      <c r="B16" s="145" t="s">
        <v>315</v>
      </c>
      <c r="C16" s="164">
        <v>2.8999999999999998E-3</v>
      </c>
      <c r="D16" s="164">
        <v>5.4000000000000003E-3</v>
      </c>
      <c r="E16" s="164">
        <v>5.4000000000000003E-3</v>
      </c>
      <c r="F16" s="164">
        <v>8.3000000000000001E-3</v>
      </c>
      <c r="G16" s="164">
        <v>1.1900000000000001E-2</v>
      </c>
      <c r="H16" s="164">
        <v>1.9199999999999998E-2</v>
      </c>
      <c r="I16" s="164">
        <v>1.41E-2</v>
      </c>
    </row>
    <row r="17" spans="1:9" ht="17" customHeight="1">
      <c r="A17" s="145" t="s">
        <v>303</v>
      </c>
      <c r="B17" s="145" t="s">
        <v>316</v>
      </c>
      <c r="C17" s="164">
        <v>8.0000000000000002E-3</v>
      </c>
      <c r="D17" s="164">
        <v>1.9699999999999999E-2</v>
      </c>
      <c r="E17" s="164">
        <v>1.7399999999999999E-2</v>
      </c>
      <c r="F17" s="164">
        <v>3.15E-2</v>
      </c>
      <c r="G17" s="164">
        <v>4.6699999999999998E-2</v>
      </c>
      <c r="H17" s="164">
        <v>5.8799999999999998E-2</v>
      </c>
      <c r="I17" s="164">
        <v>8.8900000000000007E-2</v>
      </c>
    </row>
    <row r="18" spans="1:9" ht="17" customHeight="1">
      <c r="A18" s="145" t="s">
        <v>303</v>
      </c>
      <c r="B18" s="145" t="s">
        <v>317</v>
      </c>
      <c r="C18" s="164">
        <v>8.5099999999999995E-2</v>
      </c>
      <c r="D18" s="164">
        <v>9.0899999999999995E-2</v>
      </c>
      <c r="E18" s="164">
        <v>0.113</v>
      </c>
      <c r="F18" s="164">
        <v>0.14760000000000001</v>
      </c>
      <c r="G18" s="164">
        <v>0.1694</v>
      </c>
      <c r="H18" s="164">
        <v>0.2024</v>
      </c>
      <c r="I18" s="164">
        <v>0.17760000000000001</v>
      </c>
    </row>
    <row r="19" spans="1:9" ht="17" customHeight="1">
      <c r="A19" s="161" t="s">
        <v>303</v>
      </c>
      <c r="B19" s="161" t="s">
        <v>308</v>
      </c>
      <c r="C19" s="165">
        <v>1</v>
      </c>
      <c r="D19" s="165">
        <v>1</v>
      </c>
      <c r="E19" s="165">
        <v>1</v>
      </c>
      <c r="F19" s="165">
        <v>1</v>
      </c>
      <c r="G19" s="165">
        <v>1</v>
      </c>
      <c r="H19" s="165">
        <v>1</v>
      </c>
      <c r="I19" s="165">
        <v>1</v>
      </c>
    </row>
    <row r="21" spans="1:9" ht="35" customHeight="1">
      <c r="A21" s="159" t="s">
        <v>303</v>
      </c>
      <c r="B21" s="162" t="s">
        <v>404</v>
      </c>
      <c r="C21" s="159">
        <v>2017</v>
      </c>
      <c r="D21" s="159">
        <v>2016</v>
      </c>
      <c r="E21" s="159">
        <v>2015</v>
      </c>
      <c r="F21" s="159">
        <v>2014</v>
      </c>
      <c r="G21" s="159">
        <v>2013</v>
      </c>
      <c r="H21" s="159">
        <v>2012</v>
      </c>
      <c r="I21" s="159">
        <v>2011</v>
      </c>
    </row>
    <row r="22" spans="1:9" ht="17" customHeight="1">
      <c r="A22" s="161" t="s">
        <v>303</v>
      </c>
      <c r="B22" s="161" t="s">
        <v>401</v>
      </c>
      <c r="C22" s="163">
        <v>3446</v>
      </c>
      <c r="D22" s="163">
        <v>3131</v>
      </c>
      <c r="E22" s="163">
        <v>1861</v>
      </c>
      <c r="F22" s="163">
        <v>2369</v>
      </c>
      <c r="G22" s="163">
        <v>2321</v>
      </c>
      <c r="H22" s="163">
        <v>2351</v>
      </c>
      <c r="I22" s="163">
        <v>775</v>
      </c>
    </row>
    <row r="23" spans="1:9" ht="17" customHeight="1">
      <c r="A23" s="145" t="s">
        <v>303</v>
      </c>
      <c r="B23" s="145" t="s">
        <v>319</v>
      </c>
      <c r="C23" s="164">
        <v>0.51390000000000002</v>
      </c>
      <c r="D23" s="164">
        <v>0.51429999999999998</v>
      </c>
      <c r="E23" s="164">
        <v>0.52759999999999996</v>
      </c>
      <c r="F23" s="164">
        <v>0.54490000000000005</v>
      </c>
      <c r="G23" s="164">
        <v>0.45879999999999999</v>
      </c>
      <c r="H23" s="164">
        <v>0.45240000000000002</v>
      </c>
      <c r="I23" s="164">
        <v>0.44929999999999998</v>
      </c>
    </row>
    <row r="24" spans="1:9" ht="17" customHeight="1">
      <c r="A24" s="145" t="s">
        <v>303</v>
      </c>
      <c r="B24" s="145" t="s">
        <v>320</v>
      </c>
      <c r="C24" s="164">
        <v>0.47389999999999999</v>
      </c>
      <c r="D24" s="164">
        <v>0.46679999999999999</v>
      </c>
      <c r="E24" s="164">
        <v>0.45839999999999997</v>
      </c>
      <c r="F24" s="164">
        <v>0.43930000000000002</v>
      </c>
      <c r="G24" s="164">
        <v>0.50680000000000003</v>
      </c>
      <c r="H24" s="164">
        <v>0.52549999999999997</v>
      </c>
      <c r="I24" s="164">
        <v>0.5262</v>
      </c>
    </row>
    <row r="25" spans="1:9" ht="17" customHeight="1">
      <c r="A25" s="145" t="s">
        <v>303</v>
      </c>
      <c r="B25" s="145" t="s">
        <v>321</v>
      </c>
      <c r="C25" s="164">
        <v>1.2200000000000001E-2</v>
      </c>
      <c r="D25" s="164">
        <v>1.89E-2</v>
      </c>
      <c r="E25" s="164">
        <v>1.4E-2</v>
      </c>
      <c r="F25" s="164">
        <v>1.5900000000000001E-2</v>
      </c>
      <c r="G25" s="164">
        <v>3.44E-2</v>
      </c>
      <c r="H25" s="164">
        <v>2.2200000000000001E-2</v>
      </c>
      <c r="I25" s="164">
        <v>2.4500000000000001E-2</v>
      </c>
    </row>
    <row r="26" spans="1:9" ht="17" customHeight="1">
      <c r="A26" s="161" t="s">
        <v>303</v>
      </c>
      <c r="B26" s="161" t="s">
        <v>308</v>
      </c>
      <c r="C26" s="165">
        <v>1</v>
      </c>
      <c r="D26" s="165">
        <v>1</v>
      </c>
      <c r="E26" s="165">
        <v>1</v>
      </c>
      <c r="F26" s="165">
        <v>1</v>
      </c>
      <c r="G26" s="165">
        <v>1</v>
      </c>
      <c r="H26" s="165">
        <v>1</v>
      </c>
      <c r="I26" s="165">
        <v>1</v>
      </c>
    </row>
    <row r="28" spans="1:9" ht="35" customHeight="1">
      <c r="A28" s="159" t="s">
        <v>303</v>
      </c>
      <c r="B28" s="162" t="s">
        <v>405</v>
      </c>
      <c r="C28" s="159">
        <v>2017</v>
      </c>
      <c r="D28" s="159">
        <v>2016</v>
      </c>
      <c r="E28" s="159">
        <v>2015</v>
      </c>
      <c r="F28" s="159">
        <v>2014</v>
      </c>
      <c r="G28" s="159">
        <v>2013</v>
      </c>
      <c r="H28" s="159">
        <v>2012</v>
      </c>
      <c r="I28" s="159">
        <v>2011</v>
      </c>
    </row>
    <row r="29" spans="1:9" ht="17" customHeight="1">
      <c r="A29" s="161" t="s">
        <v>303</v>
      </c>
      <c r="B29" s="161" t="s">
        <v>401</v>
      </c>
      <c r="C29" s="163">
        <v>3443</v>
      </c>
      <c r="D29" s="163">
        <v>3125</v>
      </c>
      <c r="E29" s="163">
        <v>1852</v>
      </c>
      <c r="F29" s="163">
        <v>2364</v>
      </c>
      <c r="G29" s="163">
        <v>2326</v>
      </c>
      <c r="H29" s="163">
        <v>2353</v>
      </c>
      <c r="I29" s="163">
        <v>771</v>
      </c>
    </row>
    <row r="30" spans="1:9" ht="17" customHeight="1">
      <c r="A30" s="145" t="s">
        <v>303</v>
      </c>
      <c r="B30" s="145" t="s">
        <v>319</v>
      </c>
      <c r="C30" s="164">
        <v>0.21340000000000001</v>
      </c>
      <c r="D30" s="164">
        <v>0.2102</v>
      </c>
      <c r="E30" s="164">
        <v>0.224</v>
      </c>
      <c r="F30" s="164">
        <v>0.25740000000000002</v>
      </c>
      <c r="G30" s="164">
        <v>0.22919999999999999</v>
      </c>
      <c r="H30" s="164">
        <v>0.23230000000000001</v>
      </c>
      <c r="I30" s="164">
        <v>0.2392</v>
      </c>
    </row>
    <row r="31" spans="1:9" ht="17" customHeight="1">
      <c r="A31" s="145" t="s">
        <v>303</v>
      </c>
      <c r="B31" s="145" t="s">
        <v>320</v>
      </c>
      <c r="C31" s="164">
        <v>0.75029999999999997</v>
      </c>
      <c r="D31" s="164">
        <v>0.74219999999999997</v>
      </c>
      <c r="E31" s="164">
        <v>0.72509999999999997</v>
      </c>
      <c r="F31" s="164">
        <v>0.69399999999999995</v>
      </c>
      <c r="G31" s="164">
        <v>0.71030000000000004</v>
      </c>
      <c r="H31" s="164">
        <v>0.6794</v>
      </c>
      <c r="I31" s="164">
        <v>0.69850000000000001</v>
      </c>
    </row>
    <row r="32" spans="1:9" ht="17" customHeight="1">
      <c r="A32" s="145" t="s">
        <v>303</v>
      </c>
      <c r="B32" s="145" t="s">
        <v>321</v>
      </c>
      <c r="C32" s="164">
        <v>3.6299999999999999E-2</v>
      </c>
      <c r="D32" s="164">
        <v>4.7600000000000003E-2</v>
      </c>
      <c r="E32" s="164">
        <v>5.0900000000000001E-2</v>
      </c>
      <c r="F32" s="164">
        <v>4.8599999999999997E-2</v>
      </c>
      <c r="G32" s="164">
        <v>6.0400000000000002E-2</v>
      </c>
      <c r="H32" s="164">
        <v>8.8300000000000003E-2</v>
      </c>
      <c r="I32" s="164">
        <v>6.2300000000000001E-2</v>
      </c>
    </row>
    <row r="33" spans="1:9" ht="17" customHeight="1">
      <c r="A33" s="161" t="s">
        <v>303</v>
      </c>
      <c r="B33" s="161" t="s">
        <v>308</v>
      </c>
      <c r="C33" s="165">
        <v>1</v>
      </c>
      <c r="D33" s="165">
        <v>1</v>
      </c>
      <c r="E33" s="165">
        <v>1</v>
      </c>
      <c r="F33" s="165">
        <v>1</v>
      </c>
      <c r="G33" s="165">
        <v>1</v>
      </c>
      <c r="H33" s="165">
        <v>1</v>
      </c>
      <c r="I33" s="165">
        <v>1</v>
      </c>
    </row>
    <row r="35" spans="1:9" ht="35" customHeight="1">
      <c r="A35" s="159" t="s">
        <v>303</v>
      </c>
      <c r="B35" s="162" t="s">
        <v>406</v>
      </c>
      <c r="C35" s="159">
        <v>2017</v>
      </c>
      <c r="D35" s="159">
        <v>2016</v>
      </c>
      <c r="E35" s="159">
        <v>2015</v>
      </c>
      <c r="F35" s="159">
        <v>2014</v>
      </c>
      <c r="G35" s="159">
        <v>2013</v>
      </c>
      <c r="H35" s="159">
        <v>2012</v>
      </c>
      <c r="I35" s="159">
        <v>2011</v>
      </c>
    </row>
    <row r="36" spans="1:9" ht="17" customHeight="1">
      <c r="A36" s="161" t="s">
        <v>303</v>
      </c>
      <c r="B36" s="161" t="s">
        <v>401</v>
      </c>
      <c r="C36" s="163">
        <v>3415</v>
      </c>
      <c r="D36" s="163">
        <v>3093</v>
      </c>
      <c r="E36" s="163">
        <v>1842</v>
      </c>
      <c r="F36" s="163">
        <v>2342</v>
      </c>
      <c r="G36" s="163">
        <v>2307</v>
      </c>
      <c r="H36" s="163">
        <v>2343</v>
      </c>
      <c r="I36" s="163">
        <v>769</v>
      </c>
    </row>
    <row r="37" spans="1:9" ht="17" customHeight="1">
      <c r="A37" s="145" t="s">
        <v>303</v>
      </c>
      <c r="B37" s="145" t="s">
        <v>319</v>
      </c>
      <c r="C37" s="164">
        <v>7.2700000000000001E-2</v>
      </c>
      <c r="D37" s="164">
        <v>7.1400000000000005E-2</v>
      </c>
      <c r="E37" s="164">
        <v>6.4799999999999996E-2</v>
      </c>
      <c r="F37" s="164">
        <v>8.2699999999999996E-2</v>
      </c>
      <c r="G37" s="164">
        <v>7.3499999999999996E-2</v>
      </c>
      <c r="H37" s="164">
        <v>7.6899999999999996E-2</v>
      </c>
      <c r="I37" s="164">
        <v>8.4500000000000006E-2</v>
      </c>
    </row>
    <row r="38" spans="1:9" ht="17" customHeight="1">
      <c r="A38" s="145" t="s">
        <v>303</v>
      </c>
      <c r="B38" s="145" t="s">
        <v>320</v>
      </c>
      <c r="C38" s="164">
        <v>0.90659999999999996</v>
      </c>
      <c r="D38" s="164">
        <v>0.9052</v>
      </c>
      <c r="E38" s="164">
        <v>0.90680000000000005</v>
      </c>
      <c r="F38" s="164">
        <v>0.89319999999999999</v>
      </c>
      <c r="G38" s="164">
        <v>0.89849999999999997</v>
      </c>
      <c r="H38" s="164">
        <v>0.88980000000000004</v>
      </c>
      <c r="I38" s="164">
        <v>0.88429999999999997</v>
      </c>
    </row>
    <row r="39" spans="1:9" ht="17" customHeight="1">
      <c r="A39" s="145" t="s">
        <v>303</v>
      </c>
      <c r="B39" s="145" t="s">
        <v>321</v>
      </c>
      <c r="C39" s="164">
        <v>2.06E-2</v>
      </c>
      <c r="D39" s="164">
        <v>2.3400000000000001E-2</v>
      </c>
      <c r="E39" s="164">
        <v>2.8400000000000002E-2</v>
      </c>
      <c r="F39" s="164">
        <v>2.4199999999999999E-2</v>
      </c>
      <c r="G39" s="164">
        <v>2.81E-2</v>
      </c>
      <c r="H39" s="164">
        <v>3.3300000000000003E-2</v>
      </c>
      <c r="I39" s="164">
        <v>3.1199999999999999E-2</v>
      </c>
    </row>
    <row r="40" spans="1:9" ht="17" customHeight="1">
      <c r="A40" s="161" t="s">
        <v>303</v>
      </c>
      <c r="B40" s="161" t="s">
        <v>308</v>
      </c>
      <c r="C40" s="165">
        <v>1</v>
      </c>
      <c r="D40" s="165">
        <v>1</v>
      </c>
      <c r="E40" s="165">
        <v>1</v>
      </c>
      <c r="F40" s="165">
        <v>1</v>
      </c>
      <c r="G40" s="165">
        <v>1</v>
      </c>
      <c r="H40" s="165">
        <v>1</v>
      </c>
      <c r="I40" s="165">
        <v>1</v>
      </c>
    </row>
    <row r="42" spans="1:9" ht="35" customHeight="1">
      <c r="A42" s="159" t="s">
        <v>303</v>
      </c>
      <c r="B42" s="162" t="s">
        <v>407</v>
      </c>
      <c r="C42" s="159">
        <v>2017</v>
      </c>
      <c r="D42" s="159">
        <v>2016</v>
      </c>
      <c r="E42" s="159">
        <v>2015</v>
      </c>
      <c r="F42" s="159">
        <v>2014</v>
      </c>
      <c r="G42" s="159">
        <v>2013</v>
      </c>
      <c r="H42" s="159">
        <v>2012</v>
      </c>
      <c r="I42" s="159">
        <v>2011</v>
      </c>
    </row>
    <row r="43" spans="1:9" ht="17" customHeight="1">
      <c r="A43" s="161" t="s">
        <v>303</v>
      </c>
      <c r="B43" s="161" t="s">
        <v>401</v>
      </c>
      <c r="C43" s="163">
        <v>3431</v>
      </c>
      <c r="D43" s="163">
        <v>3119</v>
      </c>
      <c r="E43" s="163">
        <v>1858</v>
      </c>
      <c r="F43" s="163">
        <v>2366</v>
      </c>
      <c r="G43" s="163">
        <v>2326</v>
      </c>
      <c r="H43" s="163">
        <v>2351</v>
      </c>
      <c r="I43" s="163">
        <v>765</v>
      </c>
    </row>
    <row r="44" spans="1:9" ht="17" customHeight="1">
      <c r="A44" s="145" t="s">
        <v>303</v>
      </c>
      <c r="B44" s="145" t="s">
        <v>319</v>
      </c>
      <c r="C44" s="164">
        <v>9.1899999999999996E-2</v>
      </c>
      <c r="D44" s="164">
        <v>8.2900000000000001E-2</v>
      </c>
      <c r="E44" s="164">
        <v>7.5999999999999998E-2</v>
      </c>
      <c r="F44" s="164">
        <v>7.9699999999999993E-2</v>
      </c>
      <c r="G44" s="164">
        <v>6.6600000000000006E-2</v>
      </c>
      <c r="H44" s="164">
        <v>6.8099999999999994E-2</v>
      </c>
      <c r="I44" s="164">
        <v>6.8400000000000002E-2</v>
      </c>
    </row>
    <row r="45" spans="1:9" ht="17" customHeight="1">
      <c r="A45" s="145" t="s">
        <v>303</v>
      </c>
      <c r="B45" s="145" t="s">
        <v>320</v>
      </c>
      <c r="C45" s="164">
        <v>0.86929999999999996</v>
      </c>
      <c r="D45" s="164">
        <v>0.87209999999999999</v>
      </c>
      <c r="E45" s="164">
        <v>0.87819999999999998</v>
      </c>
      <c r="F45" s="164">
        <v>0.86580000000000001</v>
      </c>
      <c r="G45" s="164">
        <v>0.87250000000000005</v>
      </c>
      <c r="H45" s="164">
        <v>0.86360000000000003</v>
      </c>
      <c r="I45" s="164">
        <v>0.86109999999999998</v>
      </c>
    </row>
    <row r="46" spans="1:9" ht="17" customHeight="1">
      <c r="A46" s="145" t="s">
        <v>303</v>
      </c>
      <c r="B46" s="145" t="s">
        <v>321</v>
      </c>
      <c r="C46" s="164">
        <v>3.8800000000000001E-2</v>
      </c>
      <c r="D46" s="164">
        <v>4.4999999999999998E-2</v>
      </c>
      <c r="E46" s="164">
        <v>4.58E-2</v>
      </c>
      <c r="F46" s="164">
        <v>5.45E-2</v>
      </c>
      <c r="G46" s="164">
        <v>6.0900000000000003E-2</v>
      </c>
      <c r="H46" s="164">
        <v>6.83E-2</v>
      </c>
      <c r="I46" s="164">
        <v>7.0499999999999993E-2</v>
      </c>
    </row>
    <row r="47" spans="1:9" ht="17" customHeight="1">
      <c r="A47" s="161" t="s">
        <v>303</v>
      </c>
      <c r="B47" s="161" t="s">
        <v>308</v>
      </c>
      <c r="C47" s="165">
        <v>1</v>
      </c>
      <c r="D47" s="165">
        <v>1</v>
      </c>
      <c r="E47" s="165">
        <v>1</v>
      </c>
      <c r="F47" s="165">
        <v>1</v>
      </c>
      <c r="G47" s="165">
        <v>1</v>
      </c>
      <c r="H47" s="165">
        <v>1</v>
      </c>
      <c r="I47" s="165">
        <v>1</v>
      </c>
    </row>
    <row r="49" spans="1:9" ht="35" customHeight="1">
      <c r="A49" s="159" t="s">
        <v>303</v>
      </c>
      <c r="B49" s="162" t="s">
        <v>408</v>
      </c>
      <c r="C49" s="159">
        <v>2017</v>
      </c>
      <c r="D49" s="159">
        <v>2016</v>
      </c>
      <c r="E49" s="159">
        <v>2015</v>
      </c>
      <c r="F49" s="159">
        <v>2014</v>
      </c>
      <c r="G49" s="159">
        <v>2013</v>
      </c>
      <c r="H49" s="159">
        <v>2012</v>
      </c>
      <c r="I49" s="159">
        <v>2011</v>
      </c>
    </row>
    <row r="50" spans="1:9" ht="17" customHeight="1">
      <c r="A50" s="161" t="s">
        <v>303</v>
      </c>
      <c r="B50" s="161" t="s">
        <v>401</v>
      </c>
      <c r="C50" s="163">
        <v>3431</v>
      </c>
      <c r="D50" s="163">
        <v>3122</v>
      </c>
      <c r="E50" s="163">
        <v>1856</v>
      </c>
      <c r="F50" s="163">
        <v>2366</v>
      </c>
      <c r="G50" s="163">
        <v>2326</v>
      </c>
      <c r="H50" s="163">
        <v>2346</v>
      </c>
      <c r="I50" s="163">
        <v>763</v>
      </c>
    </row>
    <row r="51" spans="1:9" ht="17" customHeight="1">
      <c r="A51" s="145" t="s">
        <v>303</v>
      </c>
      <c r="B51" s="145" t="s">
        <v>319</v>
      </c>
      <c r="C51" s="164">
        <v>2.63E-2</v>
      </c>
      <c r="D51" s="164">
        <v>2.41E-2</v>
      </c>
      <c r="E51" s="164">
        <v>2.52E-2</v>
      </c>
      <c r="F51" s="164">
        <v>2.9399999999999999E-2</v>
      </c>
      <c r="G51" s="164">
        <v>3.1600000000000003E-2</v>
      </c>
      <c r="H51" s="164">
        <v>4.3499999999999997E-2</v>
      </c>
      <c r="I51" s="164">
        <v>2.12E-2</v>
      </c>
    </row>
    <row r="52" spans="1:9" ht="17" customHeight="1">
      <c r="A52" s="145" t="s">
        <v>303</v>
      </c>
      <c r="B52" s="145" t="s">
        <v>320</v>
      </c>
      <c r="C52" s="164">
        <v>0.93989999999999996</v>
      </c>
      <c r="D52" s="164">
        <v>0.93110000000000004</v>
      </c>
      <c r="E52" s="164">
        <v>0.92179999999999995</v>
      </c>
      <c r="F52" s="164">
        <v>0.92369999999999997</v>
      </c>
      <c r="G52" s="164">
        <v>0.91200000000000003</v>
      </c>
      <c r="H52" s="164">
        <v>0.90310000000000001</v>
      </c>
      <c r="I52" s="164">
        <v>0.9083</v>
      </c>
    </row>
    <row r="53" spans="1:9" ht="17" customHeight="1">
      <c r="A53" s="145" t="s">
        <v>303</v>
      </c>
      <c r="B53" s="145" t="s">
        <v>321</v>
      </c>
      <c r="C53" s="164">
        <v>3.3700000000000001E-2</v>
      </c>
      <c r="D53" s="164">
        <v>4.48E-2</v>
      </c>
      <c r="E53" s="164">
        <v>5.2900000000000003E-2</v>
      </c>
      <c r="F53" s="164">
        <v>4.6899999999999997E-2</v>
      </c>
      <c r="G53" s="164">
        <v>5.6399999999999999E-2</v>
      </c>
      <c r="H53" s="164">
        <v>5.33E-2</v>
      </c>
      <c r="I53" s="164">
        <v>7.0499999999999993E-2</v>
      </c>
    </row>
    <row r="54" spans="1:9" ht="17" customHeight="1">
      <c r="A54" s="161" t="s">
        <v>303</v>
      </c>
      <c r="B54" s="161" t="s">
        <v>308</v>
      </c>
      <c r="C54" s="165">
        <v>1</v>
      </c>
      <c r="D54" s="165">
        <v>1</v>
      </c>
      <c r="E54" s="165">
        <v>1</v>
      </c>
      <c r="F54" s="165">
        <v>1</v>
      </c>
      <c r="G54" s="165">
        <v>1</v>
      </c>
      <c r="H54" s="165">
        <v>1</v>
      </c>
      <c r="I54" s="165">
        <v>1</v>
      </c>
    </row>
    <row r="56" spans="1:9" ht="16" customHeight="1">
      <c r="A56" s="135" t="s">
        <v>299</v>
      </c>
    </row>
    <row r="57" spans="1:9" ht="16" customHeight="1">
      <c r="A57" s="135" t="s">
        <v>400</v>
      </c>
    </row>
  </sheetData>
  <pageMargins left="0.05" right="0.05" top="0.5" bottom="0.5" header="0" footer="0"/>
  <pageSetup orientation="portrait" horizontalDpi="300" verticalDpi="300"/>
  <headerFooter>
    <oddHeader>Trend Work Life-Telework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1:K305"/>
  <sheetViews>
    <sheetView workbookViewId="0">
      <selection activeCell="A14" sqref="A14:K14"/>
    </sheetView>
  </sheetViews>
  <sheetFormatPr baseColWidth="10" defaultColWidth="11.5" defaultRowHeight="12" customHeight="1" x14ac:dyDescent="0"/>
  <cols>
    <col min="1" max="1" width="73.5" style="131" bestFit="1" customWidth="1"/>
    <col min="2" max="2" width="11.83203125" style="131" bestFit="1" customWidth="1"/>
    <col min="3" max="3" width="11.1640625" style="131" bestFit="1" customWidth="1"/>
    <col min="4" max="11" width="7" style="131" bestFit="1" customWidth="1"/>
    <col min="12" max="16384" width="11.5" style="131"/>
  </cols>
  <sheetData>
    <row r="1" spans="1:11" ht="22" customHeight="1">
      <c r="A1" s="166" t="s">
        <v>409</v>
      </c>
    </row>
    <row r="2" spans="1:11" ht="19" customHeight="1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1" ht="48" customHeight="1">
      <c r="A3" s="199" t="s">
        <v>410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</row>
    <row r="4" spans="1:11" ht="35" customHeight="1">
      <c r="A4" s="168"/>
      <c r="B4" s="197" t="s">
        <v>411</v>
      </c>
      <c r="C4" s="197"/>
      <c r="D4" s="197"/>
      <c r="E4" s="197"/>
      <c r="F4" s="197"/>
      <c r="G4" s="198" t="s">
        <v>177</v>
      </c>
      <c r="H4" s="198"/>
      <c r="I4" s="198"/>
      <c r="J4" s="198"/>
      <c r="K4" s="198"/>
    </row>
    <row r="5" spans="1:11" ht="17" customHeight="1">
      <c r="A5" s="167"/>
      <c r="B5" s="169">
        <v>2017</v>
      </c>
      <c r="C5" s="169">
        <v>2016</v>
      </c>
      <c r="D5" s="169">
        <v>2015</v>
      </c>
      <c r="E5" s="169">
        <v>2014</v>
      </c>
      <c r="F5" s="169">
        <v>2013</v>
      </c>
      <c r="G5" s="169">
        <v>2017</v>
      </c>
      <c r="H5" s="169">
        <v>2016</v>
      </c>
      <c r="I5" s="169">
        <v>2015</v>
      </c>
      <c r="J5" s="169">
        <v>2014</v>
      </c>
      <c r="K5" s="169">
        <v>2013</v>
      </c>
    </row>
    <row r="6" spans="1:11" ht="17" customHeight="1">
      <c r="A6" s="147" t="s">
        <v>412</v>
      </c>
      <c r="B6" s="170">
        <v>2121</v>
      </c>
      <c r="C6" s="170">
        <v>1797</v>
      </c>
      <c r="D6" s="170">
        <v>995</v>
      </c>
      <c r="E6" s="170">
        <v>1313</v>
      </c>
      <c r="F6" s="170">
        <v>1144</v>
      </c>
      <c r="G6" s="180">
        <v>0.61099999999999999</v>
      </c>
      <c r="H6" s="180">
        <v>0.56799999999999995</v>
      </c>
      <c r="I6" s="180">
        <v>0.52800000000000002</v>
      </c>
      <c r="J6" s="180">
        <v>0.55600000000000005</v>
      </c>
      <c r="K6" s="180">
        <v>0.49299999999999999</v>
      </c>
    </row>
    <row r="7" spans="1:11" ht="17" customHeight="1">
      <c r="A7" s="147" t="s">
        <v>413</v>
      </c>
      <c r="B7" s="170">
        <v>1141</v>
      </c>
      <c r="C7" s="170">
        <v>1129</v>
      </c>
      <c r="D7" s="170">
        <v>698</v>
      </c>
      <c r="E7" s="170">
        <v>848</v>
      </c>
      <c r="F7" s="170">
        <v>967</v>
      </c>
      <c r="G7" s="180">
        <v>0.33100000000000002</v>
      </c>
      <c r="H7" s="180">
        <v>0.36299999999999999</v>
      </c>
      <c r="I7" s="180">
        <v>0.38200000000000001</v>
      </c>
      <c r="J7" s="180">
        <v>0.35899999999999999</v>
      </c>
      <c r="K7" s="180">
        <v>0.41499999999999998</v>
      </c>
    </row>
    <row r="8" spans="1:11" ht="17" customHeight="1">
      <c r="A8" s="147" t="s">
        <v>414</v>
      </c>
      <c r="B8" s="170">
        <v>147</v>
      </c>
      <c r="C8" s="170">
        <v>154</v>
      </c>
      <c r="D8" s="170">
        <v>116</v>
      </c>
      <c r="E8" s="170">
        <v>141</v>
      </c>
      <c r="F8" s="170">
        <v>154</v>
      </c>
      <c r="G8" s="180">
        <v>4.2999999999999997E-2</v>
      </c>
      <c r="H8" s="180">
        <v>4.9000000000000002E-2</v>
      </c>
      <c r="I8" s="180">
        <v>5.8999999999999997E-2</v>
      </c>
      <c r="J8" s="180">
        <v>0.06</v>
      </c>
      <c r="K8" s="180">
        <v>6.6000000000000003E-2</v>
      </c>
    </row>
    <row r="9" spans="1:11" ht="17" customHeight="1">
      <c r="A9" s="147" t="s">
        <v>415</v>
      </c>
      <c r="B9" s="170">
        <v>29</v>
      </c>
      <c r="C9" s="170">
        <v>24</v>
      </c>
      <c r="D9" s="170">
        <v>36</v>
      </c>
      <c r="E9" s="170">
        <v>24</v>
      </c>
      <c r="F9" s="170">
        <v>39</v>
      </c>
      <c r="G9" s="180">
        <v>8.0000000000000002E-3</v>
      </c>
      <c r="H9" s="180">
        <v>8.0000000000000002E-3</v>
      </c>
      <c r="I9" s="180">
        <v>1.9E-2</v>
      </c>
      <c r="J9" s="180">
        <v>0.01</v>
      </c>
      <c r="K9" s="180">
        <v>1.7000000000000001E-2</v>
      </c>
    </row>
    <row r="10" spans="1:11" ht="17" customHeight="1">
      <c r="A10" s="147" t="s">
        <v>416</v>
      </c>
      <c r="B10" s="170">
        <v>23</v>
      </c>
      <c r="C10" s="170">
        <v>37</v>
      </c>
      <c r="D10" s="170">
        <v>20</v>
      </c>
      <c r="E10" s="170">
        <v>33</v>
      </c>
      <c r="F10" s="170">
        <v>21</v>
      </c>
      <c r="G10" s="180">
        <v>6.0000000000000001E-3</v>
      </c>
      <c r="H10" s="180">
        <v>1.2E-2</v>
      </c>
      <c r="I10" s="180">
        <v>1.2E-2</v>
      </c>
      <c r="J10" s="180">
        <v>1.4999999999999999E-2</v>
      </c>
      <c r="K10" s="180">
        <v>8.9999999999999993E-3</v>
      </c>
    </row>
    <row r="11" spans="1:11" ht="17" customHeight="1">
      <c r="A11" s="171" t="s">
        <v>417</v>
      </c>
      <c r="B11" s="172">
        <v>4</v>
      </c>
      <c r="C11" s="172">
        <v>2</v>
      </c>
      <c r="D11" s="172">
        <v>1</v>
      </c>
      <c r="E11" s="172">
        <v>1</v>
      </c>
      <c r="F11" s="172">
        <v>4</v>
      </c>
      <c r="G11" s="172" t="s">
        <v>399</v>
      </c>
      <c r="H11" s="172" t="s">
        <v>399</v>
      </c>
      <c r="I11" s="172" t="s">
        <v>399</v>
      </c>
      <c r="J11" s="172" t="s">
        <v>399</v>
      </c>
      <c r="K11" s="172" t="s">
        <v>399</v>
      </c>
    </row>
    <row r="12" spans="1:11" ht="17" customHeight="1">
      <c r="A12" s="173" t="s">
        <v>308</v>
      </c>
      <c r="B12" s="174">
        <v>3465</v>
      </c>
      <c r="C12" s="174">
        <v>3143</v>
      </c>
      <c r="D12" s="174">
        <v>1866</v>
      </c>
      <c r="E12" s="174">
        <v>2360</v>
      </c>
      <c r="F12" s="174">
        <v>2329</v>
      </c>
      <c r="G12" s="181">
        <v>1</v>
      </c>
      <c r="H12" s="181">
        <v>1</v>
      </c>
      <c r="I12" s="181">
        <v>1</v>
      </c>
      <c r="J12" s="181">
        <v>1</v>
      </c>
      <c r="K12" s="181">
        <v>1</v>
      </c>
    </row>
    <row r="13" spans="1:11" ht="14" customHeight="1">
      <c r="A13" s="200"/>
      <c r="B13" s="200"/>
      <c r="C13" s="200"/>
      <c r="D13" s="200"/>
      <c r="E13" s="200"/>
      <c r="F13" s="200"/>
      <c r="G13" s="200"/>
      <c r="H13" s="200"/>
      <c r="I13" s="200"/>
      <c r="J13" s="200"/>
      <c r="K13" s="200"/>
    </row>
    <row r="14" spans="1:11" ht="28" customHeight="1">
      <c r="A14" s="201" t="s">
        <v>418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1"/>
    </row>
    <row r="16" spans="1:11" ht="19" customHeight="1">
      <c r="A16" s="167"/>
      <c r="B16" s="167"/>
      <c r="C16" s="167"/>
      <c r="D16" s="167"/>
      <c r="E16" s="167"/>
      <c r="F16" s="167"/>
      <c r="G16" s="167"/>
      <c r="H16" s="167"/>
      <c r="I16" s="167"/>
      <c r="J16" s="167"/>
      <c r="K16" s="167"/>
    </row>
    <row r="17" spans="1:11" ht="48" customHeight="1">
      <c r="A17" s="199" t="s">
        <v>419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</row>
    <row r="18" spans="1:11" ht="35" customHeight="1">
      <c r="A18" s="168"/>
      <c r="B18" s="197" t="s">
        <v>411</v>
      </c>
      <c r="C18" s="197"/>
      <c r="D18" s="197"/>
      <c r="E18" s="197"/>
      <c r="F18" s="197"/>
      <c r="G18" s="198" t="s">
        <v>177</v>
      </c>
      <c r="H18" s="198"/>
      <c r="I18" s="198"/>
      <c r="J18" s="198"/>
      <c r="K18" s="198"/>
    </row>
    <row r="19" spans="1:11" ht="17" customHeight="1">
      <c r="A19" s="167"/>
      <c r="B19" s="169">
        <v>2017</v>
      </c>
      <c r="C19" s="169">
        <v>2016</v>
      </c>
      <c r="D19" s="169">
        <v>2015</v>
      </c>
      <c r="E19" s="169">
        <v>2014</v>
      </c>
      <c r="F19" s="169">
        <v>2013</v>
      </c>
      <c r="G19" s="169">
        <v>2017</v>
      </c>
      <c r="H19" s="169">
        <v>2016</v>
      </c>
      <c r="I19" s="169">
        <v>2015</v>
      </c>
      <c r="J19" s="169">
        <v>2014</v>
      </c>
      <c r="K19" s="169">
        <v>2013</v>
      </c>
    </row>
    <row r="20" spans="1:11" ht="17" customHeight="1">
      <c r="A20" s="147" t="s">
        <v>412</v>
      </c>
      <c r="B20" s="170">
        <v>2052</v>
      </c>
      <c r="C20" s="170">
        <v>1693</v>
      </c>
      <c r="D20" s="170">
        <v>899</v>
      </c>
      <c r="E20" s="170">
        <v>1061</v>
      </c>
      <c r="F20" s="170">
        <v>955</v>
      </c>
      <c r="G20" s="180">
        <v>0.59199999999999997</v>
      </c>
      <c r="H20" s="180">
        <v>0.53600000000000003</v>
      </c>
      <c r="I20" s="180">
        <v>0.46800000000000003</v>
      </c>
      <c r="J20" s="180">
        <v>0.45100000000000001</v>
      </c>
      <c r="K20" s="180">
        <v>0.41399999999999998</v>
      </c>
    </row>
    <row r="21" spans="1:11" ht="17" customHeight="1">
      <c r="A21" s="147" t="s">
        <v>413</v>
      </c>
      <c r="B21" s="170">
        <v>1099</v>
      </c>
      <c r="C21" s="170">
        <v>1056</v>
      </c>
      <c r="D21" s="170">
        <v>681</v>
      </c>
      <c r="E21" s="170">
        <v>884</v>
      </c>
      <c r="F21" s="170">
        <v>926</v>
      </c>
      <c r="G21" s="180">
        <v>0.32</v>
      </c>
      <c r="H21" s="180">
        <v>0.33900000000000002</v>
      </c>
      <c r="I21" s="180">
        <v>0.371</v>
      </c>
      <c r="J21" s="180">
        <v>0.376</v>
      </c>
      <c r="K21" s="180">
        <v>0.4</v>
      </c>
    </row>
    <row r="22" spans="1:11" ht="17" customHeight="1">
      <c r="A22" s="147" t="s">
        <v>414</v>
      </c>
      <c r="B22" s="170">
        <v>231</v>
      </c>
      <c r="C22" s="170">
        <v>274</v>
      </c>
      <c r="D22" s="170">
        <v>197</v>
      </c>
      <c r="E22" s="170">
        <v>288</v>
      </c>
      <c r="F22" s="170">
        <v>286</v>
      </c>
      <c r="G22" s="180">
        <v>6.8000000000000005E-2</v>
      </c>
      <c r="H22" s="180">
        <v>8.8999999999999996E-2</v>
      </c>
      <c r="I22" s="180">
        <v>0.113</v>
      </c>
      <c r="J22" s="180">
        <v>0.123</v>
      </c>
      <c r="K22" s="180">
        <v>0.123</v>
      </c>
    </row>
    <row r="23" spans="1:11" ht="17" customHeight="1">
      <c r="A23" s="147" t="s">
        <v>415</v>
      </c>
      <c r="B23" s="170">
        <v>41</v>
      </c>
      <c r="C23" s="170">
        <v>68</v>
      </c>
      <c r="D23" s="170">
        <v>48</v>
      </c>
      <c r="E23" s="170">
        <v>74</v>
      </c>
      <c r="F23" s="170">
        <v>100</v>
      </c>
      <c r="G23" s="180">
        <v>1.2E-2</v>
      </c>
      <c r="H23" s="180">
        <v>2.3E-2</v>
      </c>
      <c r="I23" s="180">
        <v>2.9000000000000001E-2</v>
      </c>
      <c r="J23" s="180">
        <v>3.2000000000000001E-2</v>
      </c>
      <c r="K23" s="180">
        <v>4.2999999999999997E-2</v>
      </c>
    </row>
    <row r="24" spans="1:11" ht="17" customHeight="1">
      <c r="A24" s="147" t="s">
        <v>416</v>
      </c>
      <c r="B24" s="170">
        <v>28</v>
      </c>
      <c r="C24" s="170">
        <v>39</v>
      </c>
      <c r="D24" s="170">
        <v>35</v>
      </c>
      <c r="E24" s="170">
        <v>45</v>
      </c>
      <c r="F24" s="170">
        <v>47</v>
      </c>
      <c r="G24" s="180">
        <v>8.0000000000000002E-3</v>
      </c>
      <c r="H24" s="180">
        <v>1.2999999999999999E-2</v>
      </c>
      <c r="I24" s="180">
        <v>1.9E-2</v>
      </c>
      <c r="J24" s="180">
        <v>1.9E-2</v>
      </c>
      <c r="K24" s="180">
        <v>0.02</v>
      </c>
    </row>
    <row r="25" spans="1:11" ht="17" customHeight="1">
      <c r="A25" s="171" t="s">
        <v>417</v>
      </c>
      <c r="B25" s="172">
        <v>4</v>
      </c>
      <c r="C25" s="172">
        <v>1</v>
      </c>
      <c r="D25" s="172">
        <v>0</v>
      </c>
      <c r="E25" s="172">
        <v>4</v>
      </c>
      <c r="F25" s="172">
        <v>2</v>
      </c>
      <c r="G25" s="172" t="s">
        <v>399</v>
      </c>
      <c r="H25" s="172" t="s">
        <v>399</v>
      </c>
      <c r="I25" s="172" t="s">
        <v>399</v>
      </c>
      <c r="J25" s="172" t="s">
        <v>399</v>
      </c>
      <c r="K25" s="172" t="s">
        <v>399</v>
      </c>
    </row>
    <row r="26" spans="1:11" ht="17" customHeight="1">
      <c r="A26" s="173" t="s">
        <v>308</v>
      </c>
      <c r="B26" s="174">
        <v>3455</v>
      </c>
      <c r="C26" s="174">
        <v>3131</v>
      </c>
      <c r="D26" s="174">
        <v>1860</v>
      </c>
      <c r="E26" s="174">
        <v>2356</v>
      </c>
      <c r="F26" s="174">
        <v>2316</v>
      </c>
      <c r="G26" s="181">
        <v>1</v>
      </c>
      <c r="H26" s="181">
        <v>1</v>
      </c>
      <c r="I26" s="181">
        <v>1</v>
      </c>
      <c r="J26" s="181">
        <v>1</v>
      </c>
      <c r="K26" s="181">
        <v>1</v>
      </c>
    </row>
    <row r="27" spans="1:11" ht="14" customHeight="1">
      <c r="A27" s="200"/>
      <c r="B27" s="200"/>
      <c r="C27" s="200"/>
      <c r="D27" s="200"/>
      <c r="E27" s="200"/>
      <c r="F27" s="200"/>
      <c r="G27" s="200"/>
      <c r="H27" s="200"/>
      <c r="I27" s="200"/>
      <c r="J27" s="200"/>
      <c r="K27" s="200"/>
    </row>
    <row r="28" spans="1:11" ht="28" customHeight="1">
      <c r="A28" s="201" t="s">
        <v>418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</row>
    <row r="30" spans="1:11" ht="19" customHeight="1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</row>
    <row r="31" spans="1:11" ht="48" customHeight="1">
      <c r="A31" s="199" t="s">
        <v>420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</row>
    <row r="32" spans="1:11" ht="35" customHeight="1">
      <c r="A32" s="168"/>
      <c r="B32" s="197" t="s">
        <v>411</v>
      </c>
      <c r="C32" s="197"/>
      <c r="D32" s="197"/>
      <c r="E32" s="197"/>
      <c r="F32" s="197"/>
      <c r="G32" s="198" t="s">
        <v>177</v>
      </c>
      <c r="H32" s="198"/>
      <c r="I32" s="198"/>
      <c r="J32" s="198"/>
      <c r="K32" s="198"/>
    </row>
    <row r="33" spans="1:11" ht="17" customHeight="1">
      <c r="A33" s="167"/>
      <c r="B33" s="169">
        <v>2017</v>
      </c>
      <c r="C33" s="169">
        <v>2016</v>
      </c>
      <c r="D33" s="169">
        <v>2015</v>
      </c>
      <c r="E33" s="169">
        <v>2014</v>
      </c>
      <c r="F33" s="169">
        <v>2013</v>
      </c>
      <c r="G33" s="169">
        <v>2017</v>
      </c>
      <c r="H33" s="169">
        <v>2016</v>
      </c>
      <c r="I33" s="169">
        <v>2015</v>
      </c>
      <c r="J33" s="169">
        <v>2014</v>
      </c>
      <c r="K33" s="169">
        <v>2013</v>
      </c>
    </row>
    <row r="34" spans="1:11" ht="17" customHeight="1">
      <c r="A34" s="147" t="s">
        <v>412</v>
      </c>
      <c r="B34" s="170">
        <v>1245</v>
      </c>
      <c r="C34" s="170">
        <v>983</v>
      </c>
      <c r="D34" s="170">
        <v>512</v>
      </c>
      <c r="E34" s="170">
        <v>615</v>
      </c>
      <c r="F34" s="170">
        <v>555</v>
      </c>
      <c r="G34" s="180">
        <v>0.35899999999999999</v>
      </c>
      <c r="H34" s="180">
        <v>0.31</v>
      </c>
      <c r="I34" s="180">
        <v>0.26500000000000001</v>
      </c>
      <c r="J34" s="180">
        <v>0.26</v>
      </c>
      <c r="K34" s="180">
        <v>0.24</v>
      </c>
    </row>
    <row r="35" spans="1:11" ht="17" customHeight="1">
      <c r="A35" s="147" t="s">
        <v>413</v>
      </c>
      <c r="B35" s="170">
        <v>1336</v>
      </c>
      <c r="C35" s="170">
        <v>1220</v>
      </c>
      <c r="D35" s="170">
        <v>690</v>
      </c>
      <c r="E35" s="170">
        <v>936</v>
      </c>
      <c r="F35" s="170">
        <v>873</v>
      </c>
      <c r="G35" s="180">
        <v>0.39</v>
      </c>
      <c r="H35" s="180">
        <v>0.39</v>
      </c>
      <c r="I35" s="180">
        <v>0.379</v>
      </c>
      <c r="J35" s="180">
        <v>0.39600000000000002</v>
      </c>
      <c r="K35" s="180">
        <v>0.379</v>
      </c>
    </row>
    <row r="36" spans="1:11" ht="17" customHeight="1">
      <c r="A36" s="147" t="s">
        <v>414</v>
      </c>
      <c r="B36" s="170">
        <v>558</v>
      </c>
      <c r="C36" s="170">
        <v>572</v>
      </c>
      <c r="D36" s="170">
        <v>381</v>
      </c>
      <c r="E36" s="170">
        <v>470</v>
      </c>
      <c r="F36" s="170">
        <v>521</v>
      </c>
      <c r="G36" s="180">
        <v>0.16300000000000001</v>
      </c>
      <c r="H36" s="180">
        <v>0.186</v>
      </c>
      <c r="I36" s="180">
        <v>0.20599999999999999</v>
      </c>
      <c r="J36" s="180">
        <v>0.2</v>
      </c>
      <c r="K36" s="180">
        <v>0.224</v>
      </c>
    </row>
    <row r="37" spans="1:11" ht="17" customHeight="1">
      <c r="A37" s="147" t="s">
        <v>415</v>
      </c>
      <c r="B37" s="170">
        <v>216</v>
      </c>
      <c r="C37" s="170">
        <v>262</v>
      </c>
      <c r="D37" s="170">
        <v>189</v>
      </c>
      <c r="E37" s="170">
        <v>227</v>
      </c>
      <c r="F37" s="170">
        <v>264</v>
      </c>
      <c r="G37" s="180">
        <v>6.3E-2</v>
      </c>
      <c r="H37" s="180">
        <v>8.5000000000000006E-2</v>
      </c>
      <c r="I37" s="180">
        <v>0.10100000000000001</v>
      </c>
      <c r="J37" s="180">
        <v>9.7000000000000003E-2</v>
      </c>
      <c r="K37" s="180">
        <v>0.115</v>
      </c>
    </row>
    <row r="38" spans="1:11" ht="17" customHeight="1">
      <c r="A38" s="147" t="s">
        <v>416</v>
      </c>
      <c r="B38" s="170">
        <v>89</v>
      </c>
      <c r="C38" s="170">
        <v>89</v>
      </c>
      <c r="D38" s="170">
        <v>84</v>
      </c>
      <c r="E38" s="170">
        <v>110</v>
      </c>
      <c r="F38" s="170">
        <v>100</v>
      </c>
      <c r="G38" s="180">
        <v>2.5999999999999999E-2</v>
      </c>
      <c r="H38" s="180">
        <v>2.8000000000000001E-2</v>
      </c>
      <c r="I38" s="180">
        <v>4.8000000000000001E-2</v>
      </c>
      <c r="J38" s="180">
        <v>4.7E-2</v>
      </c>
      <c r="K38" s="180">
        <v>4.2999999999999997E-2</v>
      </c>
    </row>
    <row r="39" spans="1:11" ht="17" customHeight="1">
      <c r="A39" s="171" t="s">
        <v>417</v>
      </c>
      <c r="B39" s="172">
        <v>3</v>
      </c>
      <c r="C39" s="172">
        <v>2</v>
      </c>
      <c r="D39" s="172">
        <v>1</v>
      </c>
      <c r="E39" s="172">
        <v>2</v>
      </c>
      <c r="F39" s="172">
        <v>2</v>
      </c>
      <c r="G39" s="172" t="s">
        <v>399</v>
      </c>
      <c r="H39" s="172" t="s">
        <v>399</v>
      </c>
      <c r="I39" s="172" t="s">
        <v>399</v>
      </c>
      <c r="J39" s="172" t="s">
        <v>399</v>
      </c>
      <c r="K39" s="172" t="s">
        <v>399</v>
      </c>
    </row>
    <row r="40" spans="1:11" ht="17" customHeight="1">
      <c r="A40" s="173" t="s">
        <v>308</v>
      </c>
      <c r="B40" s="174">
        <v>3447</v>
      </c>
      <c r="C40" s="174">
        <v>3128</v>
      </c>
      <c r="D40" s="174">
        <v>1857</v>
      </c>
      <c r="E40" s="174">
        <v>2360</v>
      </c>
      <c r="F40" s="174">
        <v>2315</v>
      </c>
      <c r="G40" s="181">
        <v>1</v>
      </c>
      <c r="H40" s="181">
        <v>1</v>
      </c>
      <c r="I40" s="181">
        <v>1</v>
      </c>
      <c r="J40" s="181">
        <v>1</v>
      </c>
      <c r="K40" s="181">
        <v>1</v>
      </c>
    </row>
    <row r="41" spans="1:11" ht="14" customHeight="1">
      <c r="A41" s="200"/>
      <c r="B41" s="200"/>
      <c r="C41" s="200"/>
      <c r="D41" s="200"/>
      <c r="E41" s="200"/>
      <c r="F41" s="200"/>
      <c r="G41" s="200"/>
      <c r="H41" s="200"/>
      <c r="I41" s="200"/>
      <c r="J41" s="200"/>
      <c r="K41" s="200"/>
    </row>
    <row r="42" spans="1:11" ht="28" customHeight="1">
      <c r="A42" s="201" t="s">
        <v>418</v>
      </c>
      <c r="B42" s="201"/>
      <c r="C42" s="201"/>
      <c r="D42" s="201"/>
      <c r="E42" s="201"/>
      <c r="F42" s="201"/>
      <c r="G42" s="201"/>
      <c r="H42" s="201"/>
      <c r="I42" s="201"/>
      <c r="J42" s="201"/>
      <c r="K42" s="201"/>
    </row>
    <row r="44" spans="1:11" ht="19" customHeight="1">
      <c r="A44" s="167"/>
      <c r="B44" s="167"/>
      <c r="C44" s="167"/>
      <c r="D44" s="167"/>
      <c r="E44" s="167"/>
      <c r="F44" s="167"/>
      <c r="G44" s="167"/>
      <c r="H44" s="167"/>
      <c r="I44" s="167"/>
      <c r="J44" s="167"/>
      <c r="K44" s="167"/>
    </row>
    <row r="45" spans="1:11" ht="48" customHeight="1">
      <c r="A45" s="199" t="s">
        <v>421</v>
      </c>
      <c r="B45" s="199"/>
      <c r="C45" s="199"/>
      <c r="D45" s="199"/>
      <c r="E45" s="199"/>
      <c r="F45" s="199"/>
      <c r="G45" s="199"/>
      <c r="H45" s="199"/>
      <c r="I45" s="199"/>
      <c r="J45" s="199"/>
      <c r="K45" s="199"/>
    </row>
    <row r="46" spans="1:11" ht="35" customHeight="1">
      <c r="A46" s="168"/>
      <c r="B46" s="197" t="s">
        <v>411</v>
      </c>
      <c r="C46" s="197"/>
      <c r="D46" s="197"/>
      <c r="E46" s="197"/>
      <c r="F46" s="197"/>
      <c r="G46" s="198" t="s">
        <v>177</v>
      </c>
      <c r="H46" s="198"/>
      <c r="I46" s="198"/>
      <c r="J46" s="198"/>
      <c r="K46" s="198"/>
    </row>
    <row r="47" spans="1:11" ht="17" customHeight="1">
      <c r="A47" s="167"/>
      <c r="B47" s="169">
        <v>2017</v>
      </c>
      <c r="C47" s="169">
        <v>2016</v>
      </c>
      <c r="D47" s="169">
        <v>2015</v>
      </c>
      <c r="E47" s="169">
        <v>2014</v>
      </c>
      <c r="F47" s="169">
        <v>2013</v>
      </c>
      <c r="G47" s="169">
        <v>2017</v>
      </c>
      <c r="H47" s="169">
        <v>2016</v>
      </c>
      <c r="I47" s="169">
        <v>2015</v>
      </c>
      <c r="J47" s="169">
        <v>2014</v>
      </c>
      <c r="K47" s="169">
        <v>2013</v>
      </c>
    </row>
    <row r="48" spans="1:11" ht="17" customHeight="1">
      <c r="A48" s="147" t="s">
        <v>412</v>
      </c>
      <c r="B48" s="170">
        <v>1223</v>
      </c>
      <c r="C48" s="170">
        <v>987</v>
      </c>
      <c r="D48" s="170">
        <v>557</v>
      </c>
      <c r="E48" s="170">
        <v>653</v>
      </c>
      <c r="F48" s="170">
        <v>628</v>
      </c>
      <c r="G48" s="180">
        <v>0.35299999999999998</v>
      </c>
      <c r="H48" s="180">
        <v>0.312</v>
      </c>
      <c r="I48" s="180">
        <v>0.28899999999999998</v>
      </c>
      <c r="J48" s="180">
        <v>0.27900000000000003</v>
      </c>
      <c r="K48" s="180">
        <v>0.27</v>
      </c>
    </row>
    <row r="49" spans="1:11" ht="17" customHeight="1">
      <c r="A49" s="147" t="s">
        <v>413</v>
      </c>
      <c r="B49" s="170">
        <v>1347</v>
      </c>
      <c r="C49" s="170">
        <v>1248</v>
      </c>
      <c r="D49" s="170">
        <v>700</v>
      </c>
      <c r="E49" s="170">
        <v>999</v>
      </c>
      <c r="F49" s="170">
        <v>885</v>
      </c>
      <c r="G49" s="180">
        <v>0.39200000000000002</v>
      </c>
      <c r="H49" s="180">
        <v>0.40100000000000002</v>
      </c>
      <c r="I49" s="180">
        <v>0.38400000000000001</v>
      </c>
      <c r="J49" s="180">
        <v>0.42499999999999999</v>
      </c>
      <c r="K49" s="180">
        <v>0.38200000000000001</v>
      </c>
    </row>
    <row r="50" spans="1:11" ht="17" customHeight="1">
      <c r="A50" s="147" t="s">
        <v>414</v>
      </c>
      <c r="B50" s="170">
        <v>607</v>
      </c>
      <c r="C50" s="170">
        <v>603</v>
      </c>
      <c r="D50" s="170">
        <v>390</v>
      </c>
      <c r="E50" s="170">
        <v>466</v>
      </c>
      <c r="F50" s="170">
        <v>521</v>
      </c>
      <c r="G50" s="180">
        <v>0.17799999999999999</v>
      </c>
      <c r="H50" s="180">
        <v>0.19800000000000001</v>
      </c>
      <c r="I50" s="180">
        <v>0.20899999999999999</v>
      </c>
      <c r="J50" s="180">
        <v>0.19800000000000001</v>
      </c>
      <c r="K50" s="180">
        <v>0.22600000000000001</v>
      </c>
    </row>
    <row r="51" spans="1:11" ht="17" customHeight="1">
      <c r="A51" s="147" t="s">
        <v>415</v>
      </c>
      <c r="B51" s="170">
        <v>193</v>
      </c>
      <c r="C51" s="170">
        <v>200</v>
      </c>
      <c r="D51" s="170">
        <v>150</v>
      </c>
      <c r="E51" s="170">
        <v>162</v>
      </c>
      <c r="F51" s="170">
        <v>212</v>
      </c>
      <c r="G51" s="180">
        <v>5.7000000000000002E-2</v>
      </c>
      <c r="H51" s="180">
        <v>6.5000000000000002E-2</v>
      </c>
      <c r="I51" s="180">
        <v>8.6999999999999994E-2</v>
      </c>
      <c r="J51" s="180">
        <v>6.9000000000000006E-2</v>
      </c>
      <c r="K51" s="180">
        <v>9.1999999999999998E-2</v>
      </c>
    </row>
    <row r="52" spans="1:11" ht="17" customHeight="1">
      <c r="A52" s="147" t="s">
        <v>416</v>
      </c>
      <c r="B52" s="170">
        <v>70</v>
      </c>
      <c r="C52" s="170">
        <v>74</v>
      </c>
      <c r="D52" s="170">
        <v>58</v>
      </c>
      <c r="E52" s="170">
        <v>67</v>
      </c>
      <c r="F52" s="170">
        <v>72</v>
      </c>
      <c r="G52" s="180">
        <v>0.02</v>
      </c>
      <c r="H52" s="180">
        <v>2.3E-2</v>
      </c>
      <c r="I52" s="180">
        <v>3.1E-2</v>
      </c>
      <c r="J52" s="180">
        <v>2.9000000000000001E-2</v>
      </c>
      <c r="K52" s="180">
        <v>3.1E-2</v>
      </c>
    </row>
    <row r="53" spans="1:11" ht="17" customHeight="1">
      <c r="A53" s="171" t="s">
        <v>417</v>
      </c>
      <c r="B53" s="172">
        <v>6</v>
      </c>
      <c r="C53" s="172">
        <v>6</v>
      </c>
      <c r="D53" s="172">
        <v>0</v>
      </c>
      <c r="E53" s="172">
        <v>6</v>
      </c>
      <c r="F53" s="172">
        <v>2</v>
      </c>
      <c r="G53" s="172" t="s">
        <v>399</v>
      </c>
      <c r="H53" s="172" t="s">
        <v>399</v>
      </c>
      <c r="I53" s="172" t="s">
        <v>399</v>
      </c>
      <c r="J53" s="172" t="s">
        <v>399</v>
      </c>
      <c r="K53" s="172" t="s">
        <v>399</v>
      </c>
    </row>
    <row r="54" spans="1:11" ht="17" customHeight="1">
      <c r="A54" s="173" t="s">
        <v>308</v>
      </c>
      <c r="B54" s="174">
        <v>3446</v>
      </c>
      <c r="C54" s="174">
        <v>3118</v>
      </c>
      <c r="D54" s="174">
        <v>1855</v>
      </c>
      <c r="E54" s="174">
        <v>2353</v>
      </c>
      <c r="F54" s="174">
        <v>2320</v>
      </c>
      <c r="G54" s="181">
        <v>1</v>
      </c>
      <c r="H54" s="181">
        <v>1</v>
      </c>
      <c r="I54" s="181">
        <v>1</v>
      </c>
      <c r="J54" s="181">
        <v>1</v>
      </c>
      <c r="K54" s="181">
        <v>1</v>
      </c>
    </row>
    <row r="55" spans="1:11" ht="14" customHeight="1">
      <c r="A55" s="200"/>
      <c r="B55" s="200"/>
      <c r="C55" s="200"/>
      <c r="D55" s="200"/>
      <c r="E55" s="200"/>
      <c r="F55" s="200"/>
      <c r="G55" s="200"/>
      <c r="H55" s="200"/>
      <c r="I55" s="200"/>
      <c r="J55" s="200"/>
      <c r="K55" s="200"/>
    </row>
    <row r="56" spans="1:11" ht="28" customHeight="1">
      <c r="A56" s="201" t="s">
        <v>418</v>
      </c>
      <c r="B56" s="201"/>
      <c r="C56" s="201"/>
      <c r="D56" s="201"/>
      <c r="E56" s="201"/>
      <c r="F56" s="201"/>
      <c r="G56" s="201"/>
      <c r="H56" s="201"/>
      <c r="I56" s="201"/>
      <c r="J56" s="201"/>
      <c r="K56" s="201"/>
    </row>
    <row r="58" spans="1:11" ht="19" customHeight="1">
      <c r="A58" s="167"/>
      <c r="B58" s="167"/>
      <c r="C58" s="167"/>
      <c r="D58" s="167"/>
      <c r="E58" s="167"/>
      <c r="F58" s="167"/>
      <c r="G58" s="167"/>
      <c r="H58" s="167"/>
      <c r="I58" s="167"/>
      <c r="J58" s="167"/>
      <c r="K58" s="167"/>
    </row>
    <row r="59" spans="1:11" ht="48" customHeight="1">
      <c r="A59" s="199" t="s">
        <v>422</v>
      </c>
      <c r="B59" s="199"/>
      <c r="C59" s="199"/>
      <c r="D59" s="199"/>
      <c r="E59" s="199"/>
      <c r="F59" s="199"/>
      <c r="G59" s="199"/>
      <c r="H59" s="199"/>
      <c r="I59" s="199"/>
      <c r="J59" s="199"/>
      <c r="K59" s="199"/>
    </row>
    <row r="60" spans="1:11" ht="35" customHeight="1">
      <c r="A60" s="168"/>
      <c r="B60" s="197" t="s">
        <v>411</v>
      </c>
      <c r="C60" s="197"/>
      <c r="D60" s="197"/>
      <c r="E60" s="197"/>
      <c r="F60" s="197"/>
      <c r="G60" s="198" t="s">
        <v>177</v>
      </c>
      <c r="H60" s="198"/>
      <c r="I60" s="198"/>
      <c r="J60" s="198"/>
      <c r="K60" s="198"/>
    </row>
    <row r="61" spans="1:11" ht="17" customHeight="1">
      <c r="A61" s="167"/>
      <c r="B61" s="169">
        <v>2017</v>
      </c>
      <c r="C61" s="169">
        <v>2016</v>
      </c>
      <c r="D61" s="169">
        <v>2015</v>
      </c>
      <c r="E61" s="169">
        <v>2014</v>
      </c>
      <c r="F61" s="169">
        <v>2013</v>
      </c>
      <c r="G61" s="169">
        <v>2017</v>
      </c>
      <c r="H61" s="169">
        <v>2016</v>
      </c>
      <c r="I61" s="169">
        <v>2015</v>
      </c>
      <c r="J61" s="169">
        <v>2014</v>
      </c>
      <c r="K61" s="169">
        <v>2013</v>
      </c>
    </row>
    <row r="62" spans="1:11" ht="17" customHeight="1">
      <c r="A62" s="147" t="s">
        <v>412</v>
      </c>
      <c r="B62" s="170">
        <v>674</v>
      </c>
      <c r="C62" s="170">
        <v>545</v>
      </c>
      <c r="D62" s="170">
        <v>267</v>
      </c>
      <c r="E62" s="170">
        <v>264</v>
      </c>
      <c r="F62" s="170">
        <v>244</v>
      </c>
      <c r="G62" s="180">
        <v>0.19400000000000001</v>
      </c>
      <c r="H62" s="180">
        <v>0.17</v>
      </c>
      <c r="I62" s="180">
        <v>0.13600000000000001</v>
      </c>
      <c r="J62" s="180">
        <v>0.114</v>
      </c>
      <c r="K62" s="180">
        <v>0.106</v>
      </c>
    </row>
    <row r="63" spans="1:11" ht="17" customHeight="1">
      <c r="A63" s="147" t="s">
        <v>413</v>
      </c>
      <c r="B63" s="170">
        <v>1423</v>
      </c>
      <c r="C63" s="170">
        <v>1266</v>
      </c>
      <c r="D63" s="170">
        <v>728</v>
      </c>
      <c r="E63" s="170">
        <v>978</v>
      </c>
      <c r="F63" s="170">
        <v>878</v>
      </c>
      <c r="G63" s="180">
        <v>0.41299999999999998</v>
      </c>
      <c r="H63" s="180">
        <v>0.40400000000000003</v>
      </c>
      <c r="I63" s="180">
        <v>0.40400000000000003</v>
      </c>
      <c r="J63" s="180">
        <v>0.41799999999999998</v>
      </c>
      <c r="K63" s="180">
        <v>0.376</v>
      </c>
    </row>
    <row r="64" spans="1:11" ht="17" customHeight="1">
      <c r="A64" s="147" t="s">
        <v>414</v>
      </c>
      <c r="B64" s="170">
        <v>595</v>
      </c>
      <c r="C64" s="170">
        <v>518</v>
      </c>
      <c r="D64" s="170">
        <v>331</v>
      </c>
      <c r="E64" s="170">
        <v>426</v>
      </c>
      <c r="F64" s="170">
        <v>458</v>
      </c>
      <c r="G64" s="180">
        <v>0.17399999999999999</v>
      </c>
      <c r="H64" s="180">
        <v>0.16900000000000001</v>
      </c>
      <c r="I64" s="180">
        <v>0.17799999999999999</v>
      </c>
      <c r="J64" s="180">
        <v>0.17899999999999999</v>
      </c>
      <c r="K64" s="180">
        <v>0.19700000000000001</v>
      </c>
    </row>
    <row r="65" spans="1:11" ht="17" customHeight="1">
      <c r="A65" s="147" t="s">
        <v>415</v>
      </c>
      <c r="B65" s="170">
        <v>506</v>
      </c>
      <c r="C65" s="170">
        <v>537</v>
      </c>
      <c r="D65" s="170">
        <v>364</v>
      </c>
      <c r="E65" s="170">
        <v>478</v>
      </c>
      <c r="F65" s="170">
        <v>500</v>
      </c>
      <c r="G65" s="180">
        <v>0.14699999999999999</v>
      </c>
      <c r="H65" s="180">
        <v>0.17100000000000001</v>
      </c>
      <c r="I65" s="180">
        <v>0.19</v>
      </c>
      <c r="J65" s="180">
        <v>0.20200000000000001</v>
      </c>
      <c r="K65" s="180">
        <v>0.217</v>
      </c>
    </row>
    <row r="66" spans="1:11" ht="17" customHeight="1">
      <c r="A66" s="147" t="s">
        <v>416</v>
      </c>
      <c r="B66" s="170">
        <v>250</v>
      </c>
      <c r="C66" s="170">
        <v>267</v>
      </c>
      <c r="D66" s="170">
        <v>173</v>
      </c>
      <c r="E66" s="170">
        <v>204</v>
      </c>
      <c r="F66" s="170">
        <v>241</v>
      </c>
      <c r="G66" s="180">
        <v>7.1999999999999995E-2</v>
      </c>
      <c r="H66" s="180">
        <v>8.6999999999999994E-2</v>
      </c>
      <c r="I66" s="180">
        <v>9.0999999999999998E-2</v>
      </c>
      <c r="J66" s="180">
        <v>8.6999999999999994E-2</v>
      </c>
      <c r="K66" s="180">
        <v>0.105</v>
      </c>
    </row>
    <row r="67" spans="1:11" ht="17" customHeight="1">
      <c r="A67" s="171" t="s">
        <v>417</v>
      </c>
      <c r="B67" s="172">
        <v>5</v>
      </c>
      <c r="C67" s="172">
        <v>1</v>
      </c>
      <c r="D67" s="172">
        <v>2</v>
      </c>
      <c r="E67" s="172">
        <v>2</v>
      </c>
      <c r="F67" s="172">
        <v>2</v>
      </c>
      <c r="G67" s="172" t="s">
        <v>399</v>
      </c>
      <c r="H67" s="172" t="s">
        <v>399</v>
      </c>
      <c r="I67" s="172" t="s">
        <v>399</v>
      </c>
      <c r="J67" s="172" t="s">
        <v>399</v>
      </c>
      <c r="K67" s="172" t="s">
        <v>399</v>
      </c>
    </row>
    <row r="68" spans="1:11" ht="17" customHeight="1">
      <c r="A68" s="173" t="s">
        <v>308</v>
      </c>
      <c r="B68" s="174">
        <v>3453</v>
      </c>
      <c r="C68" s="174">
        <v>3134</v>
      </c>
      <c r="D68" s="174">
        <v>1865</v>
      </c>
      <c r="E68" s="174">
        <v>2352</v>
      </c>
      <c r="F68" s="174">
        <v>2323</v>
      </c>
      <c r="G68" s="181">
        <v>1</v>
      </c>
      <c r="H68" s="181">
        <v>1</v>
      </c>
      <c r="I68" s="181">
        <v>1</v>
      </c>
      <c r="J68" s="181">
        <v>1</v>
      </c>
      <c r="K68" s="181">
        <v>1</v>
      </c>
    </row>
    <row r="69" spans="1:11" ht="14" customHeight="1">
      <c r="A69" s="200"/>
      <c r="B69" s="200"/>
      <c r="C69" s="200"/>
      <c r="D69" s="200"/>
      <c r="E69" s="200"/>
      <c r="F69" s="200"/>
      <c r="G69" s="200"/>
      <c r="H69" s="200"/>
      <c r="I69" s="200"/>
      <c r="J69" s="200"/>
      <c r="K69" s="200"/>
    </row>
    <row r="70" spans="1:11" ht="28" customHeight="1">
      <c r="A70" s="201" t="s">
        <v>418</v>
      </c>
      <c r="B70" s="201"/>
      <c r="C70" s="201"/>
      <c r="D70" s="201"/>
      <c r="E70" s="201"/>
      <c r="F70" s="201"/>
      <c r="G70" s="201"/>
      <c r="H70" s="201"/>
      <c r="I70" s="201"/>
      <c r="J70" s="201"/>
      <c r="K70" s="201"/>
    </row>
    <row r="72" spans="1:11" ht="19" customHeight="1">
      <c r="A72" s="167"/>
      <c r="B72" s="167"/>
      <c r="C72" s="167"/>
      <c r="D72" s="167"/>
      <c r="E72" s="167"/>
      <c r="F72" s="167"/>
      <c r="G72" s="167"/>
      <c r="H72" s="167"/>
      <c r="I72" s="167"/>
      <c r="J72" s="167"/>
      <c r="K72" s="167"/>
    </row>
    <row r="73" spans="1:11" ht="48" customHeight="1">
      <c r="A73" s="199" t="s">
        <v>423</v>
      </c>
      <c r="B73" s="199"/>
      <c r="C73" s="199"/>
      <c r="D73" s="199"/>
      <c r="E73" s="199"/>
      <c r="F73" s="199"/>
      <c r="G73" s="199"/>
      <c r="H73" s="199"/>
      <c r="I73" s="199"/>
      <c r="J73" s="199"/>
      <c r="K73" s="199"/>
    </row>
    <row r="74" spans="1:11" ht="35" customHeight="1">
      <c r="A74" s="168"/>
      <c r="B74" s="197" t="s">
        <v>411</v>
      </c>
      <c r="C74" s="197"/>
      <c r="D74" s="197"/>
      <c r="E74" s="197"/>
      <c r="F74" s="197"/>
      <c r="G74" s="198" t="s">
        <v>177</v>
      </c>
      <c r="H74" s="198"/>
      <c r="I74" s="198"/>
      <c r="J74" s="198"/>
      <c r="K74" s="198"/>
    </row>
    <row r="75" spans="1:11" ht="17" customHeight="1">
      <c r="A75" s="167"/>
      <c r="B75" s="169">
        <v>2017</v>
      </c>
      <c r="C75" s="169">
        <v>2016</v>
      </c>
      <c r="D75" s="169">
        <v>2015</v>
      </c>
      <c r="E75" s="169">
        <v>2014</v>
      </c>
      <c r="F75" s="169">
        <v>2013</v>
      </c>
      <c r="G75" s="169">
        <v>2017</v>
      </c>
      <c r="H75" s="169">
        <v>2016</v>
      </c>
      <c r="I75" s="169">
        <v>2015</v>
      </c>
      <c r="J75" s="169">
        <v>2014</v>
      </c>
      <c r="K75" s="169">
        <v>2013</v>
      </c>
    </row>
    <row r="76" spans="1:11" ht="17" customHeight="1">
      <c r="A76" s="147" t="s">
        <v>412</v>
      </c>
      <c r="B76" s="170">
        <v>1219</v>
      </c>
      <c r="C76" s="170">
        <v>900</v>
      </c>
      <c r="D76" s="170">
        <v>488</v>
      </c>
      <c r="E76" s="170">
        <v>506</v>
      </c>
      <c r="F76" s="170">
        <v>489</v>
      </c>
      <c r="G76" s="180">
        <v>0.35</v>
      </c>
      <c r="H76" s="180">
        <v>0.28199999999999997</v>
      </c>
      <c r="I76" s="180">
        <v>0.23300000000000001</v>
      </c>
      <c r="J76" s="180">
        <v>0.215</v>
      </c>
      <c r="K76" s="180">
        <v>0.21199999999999999</v>
      </c>
    </row>
    <row r="77" spans="1:11" ht="17" customHeight="1">
      <c r="A77" s="147" t="s">
        <v>413</v>
      </c>
      <c r="B77" s="170">
        <v>1693</v>
      </c>
      <c r="C77" s="170">
        <v>1572</v>
      </c>
      <c r="D77" s="170">
        <v>915</v>
      </c>
      <c r="E77" s="170">
        <v>1218</v>
      </c>
      <c r="F77" s="170">
        <v>1192</v>
      </c>
      <c r="G77" s="180">
        <v>0.49299999999999999</v>
      </c>
      <c r="H77" s="180">
        <v>0.50700000000000001</v>
      </c>
      <c r="I77" s="180">
        <v>0.51400000000000001</v>
      </c>
      <c r="J77" s="180">
        <v>0.51900000000000002</v>
      </c>
      <c r="K77" s="180">
        <v>0.51400000000000001</v>
      </c>
    </row>
    <row r="78" spans="1:11" ht="17" customHeight="1">
      <c r="A78" s="147" t="s">
        <v>414</v>
      </c>
      <c r="B78" s="170">
        <v>342</v>
      </c>
      <c r="C78" s="170">
        <v>391</v>
      </c>
      <c r="D78" s="170">
        <v>238</v>
      </c>
      <c r="E78" s="170">
        <v>320</v>
      </c>
      <c r="F78" s="170">
        <v>363</v>
      </c>
      <c r="G78" s="180">
        <v>0.1</v>
      </c>
      <c r="H78" s="180">
        <v>0.125</v>
      </c>
      <c r="I78" s="180">
        <v>0.13200000000000001</v>
      </c>
      <c r="J78" s="180">
        <v>0.13600000000000001</v>
      </c>
      <c r="K78" s="180">
        <v>0.154</v>
      </c>
    </row>
    <row r="79" spans="1:11" ht="17" customHeight="1">
      <c r="A79" s="147" t="s">
        <v>415</v>
      </c>
      <c r="B79" s="170">
        <v>142</v>
      </c>
      <c r="C79" s="170">
        <v>189</v>
      </c>
      <c r="D79" s="170">
        <v>156</v>
      </c>
      <c r="E79" s="170">
        <v>219</v>
      </c>
      <c r="F79" s="170">
        <v>197</v>
      </c>
      <c r="G79" s="180">
        <v>4.1000000000000002E-2</v>
      </c>
      <c r="H79" s="180">
        <v>6.0999999999999999E-2</v>
      </c>
      <c r="I79" s="180">
        <v>9.0999999999999998E-2</v>
      </c>
      <c r="J79" s="180">
        <v>9.1999999999999998E-2</v>
      </c>
      <c r="K79" s="180">
        <v>8.4000000000000005E-2</v>
      </c>
    </row>
    <row r="80" spans="1:11" ht="17" customHeight="1">
      <c r="A80" s="147" t="s">
        <v>416</v>
      </c>
      <c r="B80" s="170">
        <v>55</v>
      </c>
      <c r="C80" s="170">
        <v>76</v>
      </c>
      <c r="D80" s="170">
        <v>62</v>
      </c>
      <c r="E80" s="170">
        <v>90</v>
      </c>
      <c r="F80" s="170">
        <v>82</v>
      </c>
      <c r="G80" s="180">
        <v>1.6E-2</v>
      </c>
      <c r="H80" s="180">
        <v>2.4E-2</v>
      </c>
      <c r="I80" s="180">
        <v>3.1E-2</v>
      </c>
      <c r="J80" s="180">
        <v>3.6999999999999998E-2</v>
      </c>
      <c r="K80" s="180">
        <v>3.5000000000000003E-2</v>
      </c>
    </row>
    <row r="81" spans="1:11" ht="17" customHeight="1">
      <c r="A81" s="171" t="s">
        <v>417</v>
      </c>
      <c r="B81" s="172">
        <v>5</v>
      </c>
      <c r="C81" s="172">
        <v>3</v>
      </c>
      <c r="D81" s="172">
        <v>3</v>
      </c>
      <c r="E81" s="172">
        <v>1</v>
      </c>
      <c r="F81" s="172">
        <v>4</v>
      </c>
      <c r="G81" s="172" t="s">
        <v>399</v>
      </c>
      <c r="H81" s="172" t="s">
        <v>399</v>
      </c>
      <c r="I81" s="172" t="s">
        <v>399</v>
      </c>
      <c r="J81" s="172" t="s">
        <v>399</v>
      </c>
      <c r="K81" s="172" t="s">
        <v>399</v>
      </c>
    </row>
    <row r="82" spans="1:11" ht="17" customHeight="1">
      <c r="A82" s="173" t="s">
        <v>308</v>
      </c>
      <c r="B82" s="174">
        <v>3456</v>
      </c>
      <c r="C82" s="174">
        <v>3131</v>
      </c>
      <c r="D82" s="174">
        <v>1862</v>
      </c>
      <c r="E82" s="174">
        <v>2354</v>
      </c>
      <c r="F82" s="174">
        <v>2327</v>
      </c>
      <c r="G82" s="181">
        <v>1</v>
      </c>
      <c r="H82" s="181">
        <v>1</v>
      </c>
      <c r="I82" s="181">
        <v>1</v>
      </c>
      <c r="J82" s="181">
        <v>1</v>
      </c>
      <c r="K82" s="181">
        <v>1</v>
      </c>
    </row>
    <row r="83" spans="1:11" ht="14" customHeight="1">
      <c r="A83" s="200"/>
      <c r="B83" s="200"/>
      <c r="C83" s="200"/>
      <c r="D83" s="200"/>
      <c r="E83" s="200"/>
      <c r="F83" s="200"/>
      <c r="G83" s="200"/>
      <c r="H83" s="200"/>
      <c r="I83" s="200"/>
      <c r="J83" s="200"/>
      <c r="K83" s="200"/>
    </row>
    <row r="84" spans="1:11" ht="28" customHeight="1">
      <c r="A84" s="201" t="s">
        <v>418</v>
      </c>
      <c r="B84" s="201"/>
      <c r="C84" s="201"/>
      <c r="D84" s="201"/>
      <c r="E84" s="201"/>
      <c r="F84" s="201"/>
      <c r="G84" s="201"/>
      <c r="H84" s="201"/>
      <c r="I84" s="201"/>
      <c r="J84" s="201"/>
      <c r="K84" s="201"/>
    </row>
    <row r="86" spans="1:11" ht="22" customHeight="1">
      <c r="A86" s="166" t="s">
        <v>424</v>
      </c>
    </row>
    <row r="87" spans="1:11" ht="19" customHeight="1">
      <c r="A87" s="167"/>
      <c r="B87" s="167"/>
      <c r="C87" s="167"/>
      <c r="D87" s="167"/>
      <c r="E87" s="167"/>
    </row>
    <row r="88" spans="1:11" ht="48" customHeight="1">
      <c r="A88" s="199" t="s">
        <v>425</v>
      </c>
      <c r="B88" s="199"/>
      <c r="C88" s="199"/>
      <c r="D88" s="199"/>
      <c r="E88" s="199"/>
    </row>
    <row r="89" spans="1:11" ht="35" customHeight="1">
      <c r="A89" s="168"/>
      <c r="B89" s="197" t="s">
        <v>411</v>
      </c>
      <c r="C89" s="197"/>
      <c r="D89" s="197" t="s">
        <v>426</v>
      </c>
      <c r="E89" s="197"/>
    </row>
    <row r="90" spans="1:11" ht="17" customHeight="1">
      <c r="A90" s="167"/>
      <c r="B90" s="169">
        <v>2017</v>
      </c>
      <c r="C90" s="169">
        <v>2016</v>
      </c>
      <c r="D90" s="169">
        <v>2017</v>
      </c>
      <c r="E90" s="169">
        <v>2016</v>
      </c>
    </row>
    <row r="91" spans="1:11" ht="17" customHeight="1">
      <c r="A91" s="147" t="s">
        <v>427</v>
      </c>
      <c r="B91" s="170">
        <v>191</v>
      </c>
      <c r="C91" s="170">
        <v>203</v>
      </c>
      <c r="D91" s="180">
        <v>5.7000000000000002E-2</v>
      </c>
      <c r="E91" s="180">
        <v>6.7000000000000004E-2</v>
      </c>
    </row>
    <row r="92" spans="1:11" ht="17" customHeight="1">
      <c r="A92" s="147" t="s">
        <v>428</v>
      </c>
      <c r="B92" s="170">
        <v>519</v>
      </c>
      <c r="C92" s="170">
        <v>458</v>
      </c>
      <c r="D92" s="180">
        <v>0.155</v>
      </c>
      <c r="E92" s="180">
        <v>0.151</v>
      </c>
    </row>
    <row r="93" spans="1:11" ht="17" customHeight="1">
      <c r="A93" s="147" t="s">
        <v>429</v>
      </c>
      <c r="B93" s="170">
        <v>1540</v>
      </c>
      <c r="C93" s="170">
        <v>1378</v>
      </c>
      <c r="D93" s="180">
        <v>0.46</v>
      </c>
      <c r="E93" s="180">
        <v>0.45500000000000002</v>
      </c>
    </row>
    <row r="94" spans="1:11" ht="17" customHeight="1">
      <c r="A94" s="147" t="s">
        <v>430</v>
      </c>
      <c r="B94" s="170">
        <v>304</v>
      </c>
      <c r="C94" s="170">
        <v>276</v>
      </c>
      <c r="D94" s="180">
        <v>9.0999999999999998E-2</v>
      </c>
      <c r="E94" s="180">
        <v>9.0999999999999998E-2</v>
      </c>
    </row>
    <row r="95" spans="1:11" ht="17" customHeight="1">
      <c r="A95" s="147" t="s">
        <v>431</v>
      </c>
      <c r="B95" s="170">
        <v>647</v>
      </c>
      <c r="C95" s="170">
        <v>575</v>
      </c>
      <c r="D95" s="180">
        <v>0.193</v>
      </c>
      <c r="E95" s="180">
        <v>0.19</v>
      </c>
    </row>
    <row r="96" spans="1:11" ht="17" customHeight="1">
      <c r="A96" s="147" t="s">
        <v>432</v>
      </c>
      <c r="B96" s="170">
        <v>109</v>
      </c>
      <c r="C96" s="170">
        <v>108</v>
      </c>
      <c r="D96" s="180">
        <v>3.3000000000000002E-2</v>
      </c>
      <c r="E96" s="180">
        <v>3.5999999999999997E-2</v>
      </c>
    </row>
    <row r="97" spans="1:7" ht="17" customHeight="1">
      <c r="A97" s="171" t="s">
        <v>75</v>
      </c>
      <c r="B97" s="172">
        <v>40</v>
      </c>
      <c r="C97" s="172">
        <v>32</v>
      </c>
      <c r="D97" s="182">
        <v>1.2E-2</v>
      </c>
      <c r="E97" s="182">
        <v>1.0999999999999999E-2</v>
      </c>
    </row>
    <row r="98" spans="1:7" ht="17" customHeight="1">
      <c r="A98" s="173" t="s">
        <v>308</v>
      </c>
      <c r="B98" s="174">
        <v>3350</v>
      </c>
      <c r="C98" s="174">
        <v>3030</v>
      </c>
      <c r="D98" s="181">
        <v>1</v>
      </c>
      <c r="E98" s="181">
        <v>1</v>
      </c>
    </row>
    <row r="100" spans="1:7" ht="19" customHeight="1">
      <c r="A100" s="167"/>
      <c r="B100" s="167"/>
      <c r="C100" s="167"/>
      <c r="D100" s="167"/>
      <c r="E100" s="167"/>
      <c r="F100" s="167"/>
      <c r="G100" s="167"/>
    </row>
    <row r="101" spans="1:7" ht="48" customHeight="1">
      <c r="A101" s="199" t="s">
        <v>433</v>
      </c>
      <c r="B101" s="199"/>
      <c r="C101" s="199"/>
      <c r="D101" s="199"/>
      <c r="E101" s="199"/>
      <c r="F101" s="199"/>
      <c r="G101" s="199"/>
    </row>
    <row r="102" spans="1:7" ht="35" customHeight="1">
      <c r="A102" s="168"/>
      <c r="B102" s="197" t="s">
        <v>411</v>
      </c>
      <c r="C102" s="197"/>
      <c r="D102" s="197"/>
      <c r="E102" s="197" t="s">
        <v>426</v>
      </c>
      <c r="F102" s="197"/>
      <c r="G102" s="197"/>
    </row>
    <row r="103" spans="1:7" ht="17" customHeight="1">
      <c r="A103" s="167"/>
      <c r="B103" s="169">
        <v>2017</v>
      </c>
      <c r="C103" s="169">
        <v>2016</v>
      </c>
      <c r="D103" s="169">
        <v>2015</v>
      </c>
      <c r="E103" s="169">
        <v>2017</v>
      </c>
      <c r="F103" s="169">
        <v>2016</v>
      </c>
      <c r="G103" s="169">
        <v>2015</v>
      </c>
    </row>
    <row r="104" spans="1:7" ht="17" customHeight="1">
      <c r="A104" s="147" t="s">
        <v>434</v>
      </c>
      <c r="B104" s="170">
        <v>2784</v>
      </c>
      <c r="C104" s="170">
        <v>3092</v>
      </c>
      <c r="D104" s="170">
        <v>1831</v>
      </c>
      <c r="E104" s="180">
        <v>0.96899999999999997</v>
      </c>
      <c r="F104" s="180">
        <v>0.96499999999999997</v>
      </c>
      <c r="G104" s="180">
        <v>0.95899999999999996</v>
      </c>
    </row>
    <row r="105" spans="1:7" ht="17" customHeight="1">
      <c r="A105" s="171" t="s">
        <v>435</v>
      </c>
      <c r="B105" s="172">
        <v>90</v>
      </c>
      <c r="C105" s="172">
        <v>111</v>
      </c>
      <c r="D105" s="172">
        <v>78</v>
      </c>
      <c r="E105" s="182">
        <v>3.1E-2</v>
      </c>
      <c r="F105" s="182">
        <v>3.5000000000000003E-2</v>
      </c>
      <c r="G105" s="182">
        <v>4.1000000000000002E-2</v>
      </c>
    </row>
    <row r="106" spans="1:7" ht="17" customHeight="1">
      <c r="A106" s="173" t="s">
        <v>308</v>
      </c>
      <c r="B106" s="174">
        <v>2874</v>
      </c>
      <c r="C106" s="174">
        <v>3203</v>
      </c>
      <c r="D106" s="174">
        <v>1909</v>
      </c>
      <c r="E106" s="181">
        <v>1</v>
      </c>
      <c r="F106" s="181">
        <v>1</v>
      </c>
      <c r="G106" s="181">
        <v>1</v>
      </c>
    </row>
    <row r="108" spans="1:7" ht="19" customHeight="1">
      <c r="A108" s="167"/>
      <c r="B108" s="167"/>
      <c r="C108" s="167"/>
      <c r="D108" s="167"/>
      <c r="E108" s="167"/>
      <c r="F108" s="167"/>
      <c r="G108" s="167"/>
    </row>
    <row r="109" spans="1:7" ht="48" customHeight="1">
      <c r="A109" s="199" t="s">
        <v>436</v>
      </c>
      <c r="B109" s="199"/>
      <c r="C109" s="199"/>
      <c r="D109" s="199"/>
      <c r="E109" s="199"/>
      <c r="F109" s="199"/>
      <c r="G109" s="199"/>
    </row>
    <row r="110" spans="1:7" ht="35" customHeight="1">
      <c r="A110" s="168"/>
      <c r="B110" s="197" t="s">
        <v>411</v>
      </c>
      <c r="C110" s="197"/>
      <c r="D110" s="197"/>
      <c r="E110" s="197" t="s">
        <v>426</v>
      </c>
      <c r="F110" s="197"/>
      <c r="G110" s="197"/>
    </row>
    <row r="111" spans="1:7" ht="17" customHeight="1">
      <c r="A111" s="167"/>
      <c r="B111" s="169">
        <v>2017</v>
      </c>
      <c r="C111" s="169">
        <v>2016</v>
      </c>
      <c r="D111" s="169">
        <v>2015</v>
      </c>
      <c r="E111" s="169">
        <v>2017</v>
      </c>
      <c r="F111" s="169">
        <v>2016</v>
      </c>
      <c r="G111" s="169">
        <v>2015</v>
      </c>
    </row>
    <row r="112" spans="1:7" ht="17" customHeight="1">
      <c r="A112" s="147">
        <v>1</v>
      </c>
      <c r="B112" s="170">
        <v>0</v>
      </c>
      <c r="C112" s="170">
        <v>25</v>
      </c>
      <c r="D112" s="170">
        <v>19</v>
      </c>
      <c r="E112" s="180">
        <v>0</v>
      </c>
      <c r="F112" s="180">
        <v>8.0000000000000002E-3</v>
      </c>
      <c r="G112" s="180">
        <v>0.01</v>
      </c>
    </row>
    <row r="113" spans="1:7" ht="17" customHeight="1">
      <c r="A113" s="147">
        <v>2</v>
      </c>
      <c r="B113" s="170">
        <v>0</v>
      </c>
      <c r="C113" s="170">
        <v>85</v>
      </c>
      <c r="D113" s="170">
        <v>59</v>
      </c>
      <c r="E113" s="180">
        <v>0</v>
      </c>
      <c r="F113" s="180">
        <v>2.7E-2</v>
      </c>
      <c r="G113" s="180">
        <v>3.1E-2</v>
      </c>
    </row>
    <row r="114" spans="1:7" ht="17" customHeight="1">
      <c r="A114" s="147">
        <v>3</v>
      </c>
      <c r="B114" s="170">
        <v>0</v>
      </c>
      <c r="C114" s="170">
        <v>4</v>
      </c>
      <c r="D114" s="170">
        <v>5</v>
      </c>
      <c r="E114" s="180">
        <v>0</v>
      </c>
      <c r="F114" s="180">
        <v>1E-3</v>
      </c>
      <c r="G114" s="180">
        <v>3.0000000000000001E-3</v>
      </c>
    </row>
    <row r="115" spans="1:7" ht="17" customHeight="1">
      <c r="A115" s="147">
        <v>4</v>
      </c>
      <c r="B115" s="170">
        <v>2</v>
      </c>
      <c r="C115" s="170">
        <v>2</v>
      </c>
      <c r="D115" s="170">
        <v>3</v>
      </c>
      <c r="E115" s="180">
        <v>1E-3</v>
      </c>
      <c r="F115" s="180">
        <v>1E-3</v>
      </c>
      <c r="G115" s="180">
        <v>2E-3</v>
      </c>
    </row>
    <row r="116" spans="1:7" ht="17" customHeight="1">
      <c r="A116" s="147">
        <v>5</v>
      </c>
      <c r="B116" s="170">
        <v>1</v>
      </c>
      <c r="C116" s="170">
        <v>5</v>
      </c>
      <c r="D116" s="170">
        <v>1</v>
      </c>
      <c r="E116" s="180">
        <v>0</v>
      </c>
      <c r="F116" s="180">
        <v>2E-3</v>
      </c>
      <c r="G116" s="180">
        <v>1E-3</v>
      </c>
    </row>
    <row r="117" spans="1:7" ht="17" customHeight="1">
      <c r="A117" s="147">
        <v>6</v>
      </c>
      <c r="B117" s="170">
        <v>7</v>
      </c>
      <c r="C117" s="170">
        <v>10</v>
      </c>
      <c r="D117" s="170">
        <v>6</v>
      </c>
      <c r="E117" s="180">
        <v>3.0000000000000001E-3</v>
      </c>
      <c r="F117" s="180">
        <v>3.0000000000000001E-3</v>
      </c>
      <c r="G117" s="180">
        <v>3.0000000000000001E-3</v>
      </c>
    </row>
    <row r="118" spans="1:7" ht="17" customHeight="1">
      <c r="A118" s="147">
        <v>7</v>
      </c>
      <c r="B118" s="170">
        <v>46</v>
      </c>
      <c r="C118" s="170">
        <v>47</v>
      </c>
      <c r="D118" s="170">
        <v>36</v>
      </c>
      <c r="E118" s="180">
        <v>1.7000000000000001E-2</v>
      </c>
      <c r="F118" s="180">
        <v>1.4999999999999999E-2</v>
      </c>
      <c r="G118" s="180">
        <v>1.9E-2</v>
      </c>
    </row>
    <row r="119" spans="1:7" ht="17" customHeight="1">
      <c r="A119" s="147">
        <v>8</v>
      </c>
      <c r="B119" s="170">
        <v>14</v>
      </c>
      <c r="C119" s="170">
        <v>16</v>
      </c>
      <c r="D119" s="170">
        <v>19</v>
      </c>
      <c r="E119" s="180">
        <v>5.0000000000000001E-3</v>
      </c>
      <c r="F119" s="180">
        <v>5.0000000000000001E-3</v>
      </c>
      <c r="G119" s="180">
        <v>0.01</v>
      </c>
    </row>
    <row r="120" spans="1:7" ht="17" customHeight="1">
      <c r="A120" s="147">
        <v>9</v>
      </c>
      <c r="B120" s="170">
        <v>51</v>
      </c>
      <c r="C120" s="170">
        <v>66</v>
      </c>
      <c r="D120" s="170">
        <v>31</v>
      </c>
      <c r="E120" s="180">
        <v>1.7999999999999999E-2</v>
      </c>
      <c r="F120" s="180">
        <v>2.1000000000000001E-2</v>
      </c>
      <c r="G120" s="180">
        <v>1.6E-2</v>
      </c>
    </row>
    <row r="121" spans="1:7" ht="17" customHeight="1">
      <c r="A121" s="147">
        <v>10</v>
      </c>
      <c r="B121" s="170">
        <v>1</v>
      </c>
      <c r="C121" s="170">
        <v>2</v>
      </c>
      <c r="D121" s="170">
        <v>0</v>
      </c>
      <c r="E121" s="180">
        <v>0</v>
      </c>
      <c r="F121" s="180">
        <v>1E-3</v>
      </c>
      <c r="G121" s="180">
        <v>0</v>
      </c>
    </row>
    <row r="122" spans="1:7" ht="17" customHeight="1">
      <c r="A122" s="147">
        <v>11</v>
      </c>
      <c r="B122" s="170">
        <v>109</v>
      </c>
      <c r="C122" s="170">
        <v>116</v>
      </c>
      <c r="D122" s="170">
        <v>62</v>
      </c>
      <c r="E122" s="180">
        <v>3.9E-2</v>
      </c>
      <c r="F122" s="180">
        <v>3.5999999999999997E-2</v>
      </c>
      <c r="G122" s="180">
        <v>3.2000000000000001E-2</v>
      </c>
    </row>
    <row r="123" spans="1:7" ht="17" customHeight="1">
      <c r="A123" s="147">
        <v>12</v>
      </c>
      <c r="B123" s="170">
        <v>191</v>
      </c>
      <c r="C123" s="170">
        <v>196</v>
      </c>
      <c r="D123" s="170">
        <v>109</v>
      </c>
      <c r="E123" s="180">
        <v>6.9000000000000006E-2</v>
      </c>
      <c r="F123" s="180">
        <v>6.0999999999999999E-2</v>
      </c>
      <c r="G123" s="180">
        <v>5.7000000000000002E-2</v>
      </c>
    </row>
    <row r="124" spans="1:7" ht="17" customHeight="1">
      <c r="A124" s="147">
        <v>13</v>
      </c>
      <c r="B124" s="170">
        <v>322</v>
      </c>
      <c r="C124" s="170">
        <v>354</v>
      </c>
      <c r="D124" s="170">
        <v>191</v>
      </c>
      <c r="E124" s="180">
        <v>0.11600000000000001</v>
      </c>
      <c r="F124" s="180">
        <v>0.11</v>
      </c>
      <c r="G124" s="180">
        <v>0.1</v>
      </c>
    </row>
    <row r="125" spans="1:7" ht="17" customHeight="1">
      <c r="A125" s="147">
        <v>14</v>
      </c>
      <c r="B125" s="170">
        <v>1258</v>
      </c>
      <c r="C125" s="170">
        <v>1397</v>
      </c>
      <c r="D125" s="170">
        <v>869</v>
      </c>
      <c r="E125" s="180">
        <v>0.45200000000000001</v>
      </c>
      <c r="F125" s="180">
        <v>0.436</v>
      </c>
      <c r="G125" s="180">
        <v>0.45400000000000001</v>
      </c>
    </row>
    <row r="126" spans="1:7" ht="17" customHeight="1">
      <c r="A126" s="147">
        <v>15</v>
      </c>
      <c r="B126" s="170">
        <v>244</v>
      </c>
      <c r="C126" s="170">
        <v>276</v>
      </c>
      <c r="D126" s="170">
        <v>163</v>
      </c>
      <c r="E126" s="180">
        <v>8.7999999999999995E-2</v>
      </c>
      <c r="F126" s="180">
        <v>8.5999999999999993E-2</v>
      </c>
      <c r="G126" s="180">
        <v>8.5000000000000006E-2</v>
      </c>
    </row>
    <row r="127" spans="1:7" ht="17" customHeight="1">
      <c r="A127" s="147">
        <v>16</v>
      </c>
      <c r="B127" s="170">
        <v>275</v>
      </c>
      <c r="C127" s="170">
        <v>317</v>
      </c>
      <c r="D127" s="170">
        <v>175</v>
      </c>
      <c r="E127" s="180">
        <v>9.9000000000000005E-2</v>
      </c>
      <c r="F127" s="180">
        <v>9.9000000000000005E-2</v>
      </c>
      <c r="G127" s="180">
        <v>9.0999999999999998E-2</v>
      </c>
    </row>
    <row r="128" spans="1:7" ht="17" customHeight="1">
      <c r="A128" s="171">
        <v>17</v>
      </c>
      <c r="B128" s="172">
        <v>263</v>
      </c>
      <c r="C128" s="172">
        <v>288</v>
      </c>
      <c r="D128" s="172">
        <v>166</v>
      </c>
      <c r="E128" s="182">
        <v>9.4E-2</v>
      </c>
      <c r="F128" s="182">
        <v>0.09</v>
      </c>
      <c r="G128" s="182">
        <v>8.6999999999999994E-2</v>
      </c>
    </row>
    <row r="129" spans="1:7" ht="17" customHeight="1">
      <c r="A129" s="173" t="s">
        <v>308</v>
      </c>
      <c r="B129" s="174">
        <v>2784</v>
      </c>
      <c r="C129" s="174">
        <v>3206</v>
      </c>
      <c r="D129" s="174">
        <v>1914</v>
      </c>
      <c r="E129" s="181">
        <v>1</v>
      </c>
      <c r="F129" s="181">
        <v>1</v>
      </c>
      <c r="G129" s="181">
        <v>1</v>
      </c>
    </row>
    <row r="131" spans="1:7" ht="19" customHeight="1">
      <c r="A131" s="167"/>
      <c r="B131" s="167"/>
      <c r="C131" s="167"/>
      <c r="D131" s="167"/>
      <c r="E131" s="167"/>
      <c r="F131" s="167"/>
      <c r="G131" s="167"/>
    </row>
    <row r="132" spans="1:7" ht="48" customHeight="1">
      <c r="A132" s="199" t="s">
        <v>437</v>
      </c>
      <c r="B132" s="199"/>
      <c r="C132" s="199"/>
      <c r="D132" s="199"/>
      <c r="E132" s="199"/>
      <c r="F132" s="199"/>
      <c r="G132" s="199"/>
    </row>
    <row r="133" spans="1:7" ht="35" customHeight="1">
      <c r="A133" s="168"/>
      <c r="B133" s="197" t="s">
        <v>411</v>
      </c>
      <c r="C133" s="197"/>
      <c r="D133" s="197"/>
      <c r="E133" s="197" t="s">
        <v>426</v>
      </c>
      <c r="F133" s="197"/>
      <c r="G133" s="197"/>
    </row>
    <row r="134" spans="1:7" ht="17" customHeight="1">
      <c r="A134" s="167"/>
      <c r="B134" s="169">
        <v>2017</v>
      </c>
      <c r="C134" s="169">
        <v>2016</v>
      </c>
      <c r="D134" s="169">
        <v>2015</v>
      </c>
      <c r="E134" s="169">
        <v>2017</v>
      </c>
      <c r="F134" s="169">
        <v>2016</v>
      </c>
      <c r="G134" s="169">
        <v>2015</v>
      </c>
    </row>
    <row r="135" spans="1:7" ht="17" customHeight="1">
      <c r="A135" s="147" t="s">
        <v>438</v>
      </c>
      <c r="B135" s="170">
        <v>68</v>
      </c>
      <c r="C135" s="170">
        <v>2484</v>
      </c>
      <c r="D135" s="170">
        <v>1491</v>
      </c>
      <c r="E135" s="180">
        <v>2.4E-2</v>
      </c>
      <c r="F135" s="180">
        <v>0.77500000000000002</v>
      </c>
      <c r="G135" s="180">
        <v>0.77900000000000003</v>
      </c>
    </row>
    <row r="136" spans="1:7" ht="17" customHeight="1">
      <c r="A136" s="147" t="s">
        <v>439</v>
      </c>
      <c r="B136" s="170">
        <v>150</v>
      </c>
      <c r="C136" s="170">
        <v>295</v>
      </c>
      <c r="D136" s="170">
        <v>177</v>
      </c>
      <c r="E136" s="180">
        <v>5.1999999999999998E-2</v>
      </c>
      <c r="F136" s="180">
        <v>9.1999999999999998E-2</v>
      </c>
      <c r="G136" s="180">
        <v>9.1999999999999998E-2</v>
      </c>
    </row>
    <row r="137" spans="1:7" ht="17" customHeight="1">
      <c r="A137" s="147" t="s">
        <v>440</v>
      </c>
      <c r="B137" s="170">
        <v>2209</v>
      </c>
      <c r="C137" s="170">
        <v>77</v>
      </c>
      <c r="D137" s="170">
        <v>35</v>
      </c>
      <c r="E137" s="180">
        <v>0.76800000000000002</v>
      </c>
      <c r="F137" s="180">
        <v>2.4E-2</v>
      </c>
      <c r="G137" s="180">
        <v>1.7999999999999999E-2</v>
      </c>
    </row>
    <row r="138" spans="1:7" ht="17" customHeight="1">
      <c r="A138" s="147" t="s">
        <v>441</v>
      </c>
      <c r="B138" s="170">
        <v>172</v>
      </c>
      <c r="C138" s="170">
        <v>194</v>
      </c>
      <c r="D138" s="170">
        <v>61</v>
      </c>
      <c r="E138" s="180">
        <v>0.06</v>
      </c>
      <c r="F138" s="180">
        <v>6.0999999999999999E-2</v>
      </c>
      <c r="G138" s="180">
        <v>3.2000000000000001E-2</v>
      </c>
    </row>
    <row r="139" spans="1:7" ht="17" customHeight="1">
      <c r="A139" s="171" t="s">
        <v>442</v>
      </c>
      <c r="B139" s="172">
        <v>277</v>
      </c>
      <c r="C139" s="172">
        <v>156</v>
      </c>
      <c r="D139" s="172">
        <v>150</v>
      </c>
      <c r="E139" s="182">
        <v>9.6000000000000002E-2</v>
      </c>
      <c r="F139" s="182">
        <v>4.9000000000000002E-2</v>
      </c>
      <c r="G139" s="182">
        <v>7.8E-2</v>
      </c>
    </row>
    <row r="140" spans="1:7" ht="17" customHeight="1">
      <c r="A140" s="173" t="s">
        <v>308</v>
      </c>
      <c r="B140" s="174">
        <v>2876</v>
      </c>
      <c r="C140" s="174">
        <v>3206</v>
      </c>
      <c r="D140" s="174">
        <v>1914</v>
      </c>
      <c r="E140" s="181">
        <v>1</v>
      </c>
      <c r="F140" s="181">
        <v>1</v>
      </c>
      <c r="G140" s="181">
        <v>1</v>
      </c>
    </row>
    <row r="142" spans="1:7" ht="22" customHeight="1">
      <c r="A142" s="166" t="s">
        <v>443</v>
      </c>
    </row>
    <row r="143" spans="1:7" ht="19" customHeight="1">
      <c r="A143" s="167"/>
      <c r="B143" s="167"/>
      <c r="C143" s="167"/>
      <c r="D143" s="167"/>
      <c r="E143" s="167"/>
      <c r="F143" s="167"/>
      <c r="G143" s="167"/>
    </row>
    <row r="144" spans="1:7" ht="48" customHeight="1">
      <c r="A144" s="199" t="s">
        <v>444</v>
      </c>
      <c r="B144" s="199"/>
      <c r="C144" s="199"/>
      <c r="D144" s="199"/>
      <c r="E144" s="199"/>
      <c r="F144" s="199"/>
      <c r="G144" s="199"/>
    </row>
    <row r="145" spans="1:7" ht="35" customHeight="1">
      <c r="A145" s="168"/>
      <c r="B145" s="197" t="s">
        <v>411</v>
      </c>
      <c r="C145" s="197"/>
      <c r="D145" s="197"/>
      <c r="E145" s="197" t="s">
        <v>426</v>
      </c>
      <c r="F145" s="197"/>
      <c r="G145" s="197"/>
    </row>
    <row r="146" spans="1:7" ht="17" customHeight="1">
      <c r="A146" s="167"/>
      <c r="B146" s="169">
        <v>2017</v>
      </c>
      <c r="C146" s="169">
        <v>2016</v>
      </c>
      <c r="D146" s="169">
        <v>2015</v>
      </c>
      <c r="E146" s="169">
        <v>2017</v>
      </c>
      <c r="F146" s="169">
        <v>2016</v>
      </c>
      <c r="G146" s="169">
        <v>2015</v>
      </c>
    </row>
    <row r="147" spans="1:7" ht="17" customHeight="1">
      <c r="A147" s="147" t="s">
        <v>445</v>
      </c>
      <c r="B147" s="170">
        <v>74</v>
      </c>
      <c r="C147" s="170">
        <v>70</v>
      </c>
      <c r="D147" s="170">
        <v>79</v>
      </c>
      <c r="E147" s="180">
        <v>7.1999999999999995E-2</v>
      </c>
      <c r="F147" s="180">
        <v>5.6000000000000001E-2</v>
      </c>
      <c r="G147" s="180">
        <v>8.7999999999999995E-2</v>
      </c>
    </row>
    <row r="148" spans="1:7" ht="17" customHeight="1">
      <c r="A148" s="147" t="s">
        <v>446</v>
      </c>
      <c r="B148" s="170">
        <v>38</v>
      </c>
      <c r="C148" s="170">
        <v>110</v>
      </c>
      <c r="D148" s="170">
        <v>67</v>
      </c>
      <c r="E148" s="180">
        <v>3.6999999999999998E-2</v>
      </c>
      <c r="F148" s="180">
        <v>8.7999999999999995E-2</v>
      </c>
      <c r="G148" s="180">
        <v>7.4999999999999997E-2</v>
      </c>
    </row>
    <row r="149" spans="1:7" ht="17" customHeight="1">
      <c r="A149" s="147" t="s">
        <v>447</v>
      </c>
      <c r="B149" s="170">
        <v>164</v>
      </c>
      <c r="C149" s="170">
        <v>158</v>
      </c>
      <c r="D149" s="170">
        <v>114</v>
      </c>
      <c r="E149" s="180">
        <v>0.16</v>
      </c>
      <c r="F149" s="180">
        <v>0.127</v>
      </c>
      <c r="G149" s="180">
        <v>0.128</v>
      </c>
    </row>
    <row r="150" spans="1:7" ht="17" customHeight="1">
      <c r="A150" s="147" t="s">
        <v>448</v>
      </c>
      <c r="B150" s="170">
        <v>82</v>
      </c>
      <c r="C150" s="170">
        <v>71</v>
      </c>
      <c r="D150" s="170">
        <v>73</v>
      </c>
      <c r="E150" s="180">
        <v>0.08</v>
      </c>
      <c r="F150" s="180">
        <v>5.7000000000000002E-2</v>
      </c>
      <c r="G150" s="180">
        <v>8.2000000000000003E-2</v>
      </c>
    </row>
    <row r="151" spans="1:7" ht="17" customHeight="1">
      <c r="A151" s="147" t="s">
        <v>449</v>
      </c>
      <c r="B151" s="170">
        <v>93</v>
      </c>
      <c r="C151" s="170">
        <v>99</v>
      </c>
      <c r="D151" s="170">
        <v>75</v>
      </c>
      <c r="E151" s="180">
        <v>9.0999999999999998E-2</v>
      </c>
      <c r="F151" s="180">
        <v>7.9000000000000001E-2</v>
      </c>
      <c r="G151" s="180">
        <v>8.4000000000000005E-2</v>
      </c>
    </row>
    <row r="152" spans="1:7" ht="17" customHeight="1">
      <c r="A152" s="147" t="s">
        <v>450</v>
      </c>
      <c r="B152" s="170">
        <v>133</v>
      </c>
      <c r="C152" s="170">
        <v>142</v>
      </c>
      <c r="D152" s="170">
        <v>123</v>
      </c>
      <c r="E152" s="180">
        <v>0.13</v>
      </c>
      <c r="F152" s="180">
        <v>0.114</v>
      </c>
      <c r="G152" s="180">
        <v>0.13800000000000001</v>
      </c>
    </row>
    <row r="153" spans="1:7" ht="17" customHeight="1">
      <c r="A153" s="147" t="s">
        <v>451</v>
      </c>
      <c r="B153" s="170">
        <v>87</v>
      </c>
      <c r="C153" s="170">
        <v>96</v>
      </c>
      <c r="D153" s="170">
        <v>62</v>
      </c>
      <c r="E153" s="180">
        <v>8.5000000000000006E-2</v>
      </c>
      <c r="F153" s="180">
        <v>7.6999999999999999E-2</v>
      </c>
      <c r="G153" s="180">
        <v>6.9000000000000006E-2</v>
      </c>
    </row>
    <row r="154" spans="1:7" ht="17" customHeight="1">
      <c r="A154" s="147" t="s">
        <v>452</v>
      </c>
      <c r="B154" s="170">
        <v>166</v>
      </c>
      <c r="C154" s="170">
        <v>290</v>
      </c>
      <c r="D154" s="170">
        <v>102</v>
      </c>
      <c r="E154" s="180">
        <v>0.16200000000000001</v>
      </c>
      <c r="F154" s="180">
        <v>0.23200000000000001</v>
      </c>
      <c r="G154" s="180">
        <v>0.114</v>
      </c>
    </row>
    <row r="155" spans="1:7" ht="17" customHeight="1">
      <c r="A155" s="147" t="s">
        <v>453</v>
      </c>
      <c r="B155" s="170">
        <v>88</v>
      </c>
      <c r="C155" s="170">
        <v>102</v>
      </c>
      <c r="D155" s="170">
        <v>101</v>
      </c>
      <c r="E155" s="180">
        <v>8.5999999999999993E-2</v>
      </c>
      <c r="F155" s="180">
        <v>8.2000000000000003E-2</v>
      </c>
      <c r="G155" s="180">
        <v>0.113</v>
      </c>
    </row>
    <row r="156" spans="1:7" ht="17" customHeight="1">
      <c r="A156" s="147" t="s">
        <v>454</v>
      </c>
      <c r="B156" s="170">
        <v>15</v>
      </c>
      <c r="C156" s="170">
        <v>21</v>
      </c>
      <c r="D156" s="170">
        <v>12</v>
      </c>
      <c r="E156" s="180">
        <v>1.4999999999999999E-2</v>
      </c>
      <c r="F156" s="180">
        <v>1.7000000000000001E-2</v>
      </c>
      <c r="G156" s="180">
        <v>1.2999999999999999E-2</v>
      </c>
    </row>
    <row r="157" spans="1:7" ht="17" customHeight="1">
      <c r="A157" s="171" t="s">
        <v>455</v>
      </c>
      <c r="B157" s="172">
        <v>87</v>
      </c>
      <c r="C157" s="172">
        <v>89</v>
      </c>
      <c r="D157" s="172">
        <v>85</v>
      </c>
      <c r="E157" s="182">
        <v>8.5000000000000006E-2</v>
      </c>
      <c r="F157" s="182">
        <v>7.0999999999999994E-2</v>
      </c>
      <c r="G157" s="182">
        <v>9.5000000000000001E-2</v>
      </c>
    </row>
    <row r="158" spans="1:7" ht="17" customHeight="1">
      <c r="A158" s="173" t="s">
        <v>308</v>
      </c>
      <c r="B158" s="174">
        <v>1027</v>
      </c>
      <c r="C158" s="174">
        <v>1248</v>
      </c>
      <c r="D158" s="174">
        <v>893</v>
      </c>
      <c r="E158" s="181">
        <v>1</v>
      </c>
      <c r="F158" s="181">
        <v>1</v>
      </c>
      <c r="G158" s="181">
        <v>1</v>
      </c>
    </row>
    <row r="160" spans="1:7" ht="22" customHeight="1">
      <c r="A160" s="166" t="s">
        <v>456</v>
      </c>
    </row>
    <row r="161" spans="1:3" ht="19" customHeight="1">
      <c r="A161" s="167"/>
      <c r="B161" s="167"/>
      <c r="C161" s="167"/>
    </row>
    <row r="162" spans="1:3" ht="48" customHeight="1">
      <c r="A162" s="199" t="s">
        <v>457</v>
      </c>
      <c r="B162" s="199"/>
      <c r="C162" s="199"/>
    </row>
    <row r="163" spans="1:3" ht="35" customHeight="1">
      <c r="A163" s="168"/>
      <c r="B163" s="175" t="s">
        <v>411</v>
      </c>
      <c r="C163" s="175" t="s">
        <v>426</v>
      </c>
    </row>
    <row r="164" spans="1:3" ht="17" customHeight="1">
      <c r="A164" s="167"/>
      <c r="B164" s="169">
        <v>2017</v>
      </c>
      <c r="C164" s="169">
        <v>2017</v>
      </c>
    </row>
    <row r="165" spans="1:3" ht="17" customHeight="1">
      <c r="A165" s="147" t="s">
        <v>458</v>
      </c>
      <c r="B165" s="170">
        <v>50</v>
      </c>
      <c r="C165" s="180">
        <v>1.6E-2</v>
      </c>
    </row>
    <row r="166" spans="1:3" ht="17" customHeight="1">
      <c r="A166" s="147" t="s">
        <v>459</v>
      </c>
      <c r="B166" s="170">
        <v>19</v>
      </c>
      <c r="C166" s="180">
        <v>6.0000000000000001E-3</v>
      </c>
    </row>
    <row r="167" spans="1:3" ht="17" customHeight="1">
      <c r="A167" s="147" t="s">
        <v>460</v>
      </c>
      <c r="B167" s="170">
        <v>18</v>
      </c>
      <c r="C167" s="180">
        <v>6.0000000000000001E-3</v>
      </c>
    </row>
    <row r="168" spans="1:3" ht="17" customHeight="1">
      <c r="A168" s="147" t="s">
        <v>461</v>
      </c>
      <c r="B168" s="170">
        <v>37</v>
      </c>
      <c r="C168" s="180">
        <v>1.2E-2</v>
      </c>
    </row>
    <row r="169" spans="1:3" ht="17" customHeight="1">
      <c r="A169" s="147" t="s">
        <v>462</v>
      </c>
      <c r="B169" s="170">
        <v>20</v>
      </c>
      <c r="C169" s="180">
        <v>6.0000000000000001E-3</v>
      </c>
    </row>
    <row r="170" spans="1:3" ht="17" customHeight="1">
      <c r="A170" s="147" t="s">
        <v>463</v>
      </c>
      <c r="B170" s="170">
        <v>19</v>
      </c>
      <c r="C170" s="180">
        <v>6.0000000000000001E-3</v>
      </c>
    </row>
    <row r="171" spans="1:3" ht="17" customHeight="1">
      <c r="A171" s="147" t="s">
        <v>464</v>
      </c>
      <c r="B171" s="170">
        <v>44</v>
      </c>
      <c r="C171" s="180">
        <v>1.4E-2</v>
      </c>
    </row>
    <row r="172" spans="1:3" ht="17" customHeight="1">
      <c r="A172" s="147" t="s">
        <v>465</v>
      </c>
      <c r="B172" s="170">
        <v>7</v>
      </c>
      <c r="C172" s="180">
        <v>2E-3</v>
      </c>
    </row>
    <row r="173" spans="1:3" ht="17" customHeight="1">
      <c r="A173" s="147" t="s">
        <v>466</v>
      </c>
      <c r="B173" s="170">
        <v>42</v>
      </c>
      <c r="C173" s="180">
        <v>1.2999999999999999E-2</v>
      </c>
    </row>
    <row r="174" spans="1:3" ht="17" customHeight="1">
      <c r="A174" s="147" t="s">
        <v>467</v>
      </c>
      <c r="B174" s="170">
        <v>46</v>
      </c>
      <c r="C174" s="180">
        <v>1.4E-2</v>
      </c>
    </row>
    <row r="175" spans="1:3" ht="17" customHeight="1">
      <c r="A175" s="147" t="s">
        <v>468</v>
      </c>
      <c r="B175" s="170">
        <v>58</v>
      </c>
      <c r="C175" s="180">
        <v>1.7999999999999999E-2</v>
      </c>
    </row>
    <row r="176" spans="1:3" ht="17" customHeight="1">
      <c r="A176" s="147" t="s">
        <v>75</v>
      </c>
      <c r="B176" s="170">
        <v>311</v>
      </c>
      <c r="C176" s="180">
        <v>9.7000000000000003E-2</v>
      </c>
    </row>
    <row r="177" spans="1:3" ht="17" customHeight="1">
      <c r="A177" s="171" t="s">
        <v>469</v>
      </c>
      <c r="B177" s="172">
        <v>2534</v>
      </c>
      <c r="C177" s="182">
        <v>0.79100000000000004</v>
      </c>
    </row>
    <row r="178" spans="1:3" ht="17" customHeight="1">
      <c r="A178" s="173" t="s">
        <v>308</v>
      </c>
      <c r="B178" s="174">
        <v>3205</v>
      </c>
      <c r="C178" s="181">
        <v>1</v>
      </c>
    </row>
    <row r="180" spans="1:3" ht="22" customHeight="1">
      <c r="A180" s="166" t="s">
        <v>409</v>
      </c>
    </row>
    <row r="181" spans="1:3" ht="14" customHeight="1">
      <c r="A181" s="135"/>
    </row>
    <row r="182" spans="1:3" ht="17" customHeight="1">
      <c r="A182" s="176" t="s">
        <v>470</v>
      </c>
    </row>
    <row r="183" spans="1:3" ht="19" customHeight="1">
      <c r="A183" s="167"/>
      <c r="B183" s="167"/>
      <c r="C183" s="167"/>
    </row>
    <row r="184" spans="1:3" ht="48" customHeight="1">
      <c r="A184" s="199" t="s">
        <v>471</v>
      </c>
      <c r="B184" s="199"/>
      <c r="C184" s="199"/>
    </row>
    <row r="185" spans="1:3" ht="35" customHeight="1">
      <c r="A185" s="168"/>
      <c r="B185" s="175" t="s">
        <v>411</v>
      </c>
      <c r="C185" s="177" t="s">
        <v>177</v>
      </c>
    </row>
    <row r="186" spans="1:3" ht="17" customHeight="1">
      <c r="A186" s="167"/>
      <c r="B186" s="169">
        <v>2017</v>
      </c>
      <c r="C186" s="169">
        <v>2017</v>
      </c>
    </row>
    <row r="187" spans="1:3" ht="17" customHeight="1">
      <c r="A187" s="147" t="s">
        <v>472</v>
      </c>
      <c r="B187" s="170">
        <v>1104</v>
      </c>
      <c r="C187" s="180">
        <v>0.35099999999999998</v>
      </c>
    </row>
    <row r="188" spans="1:3" ht="17" customHeight="1">
      <c r="A188" s="147" t="s">
        <v>473</v>
      </c>
      <c r="B188" s="170">
        <v>1470</v>
      </c>
      <c r="C188" s="180">
        <v>0.47499999999999998</v>
      </c>
    </row>
    <row r="189" spans="1:3" ht="17" customHeight="1">
      <c r="A189" s="147" t="s">
        <v>474</v>
      </c>
      <c r="B189" s="170">
        <v>401</v>
      </c>
      <c r="C189" s="180">
        <v>0.129</v>
      </c>
    </row>
    <row r="190" spans="1:3" ht="17" customHeight="1">
      <c r="A190" s="147" t="s">
        <v>475</v>
      </c>
      <c r="B190" s="170">
        <v>112</v>
      </c>
      <c r="C190" s="180">
        <v>3.5999999999999997E-2</v>
      </c>
    </row>
    <row r="191" spans="1:3" ht="17" customHeight="1">
      <c r="A191" s="147" t="s">
        <v>476</v>
      </c>
      <c r="B191" s="170">
        <v>29</v>
      </c>
      <c r="C191" s="180">
        <v>8.9999999999999993E-3</v>
      </c>
    </row>
    <row r="192" spans="1:3" ht="17" customHeight="1">
      <c r="A192" s="147" t="s">
        <v>477</v>
      </c>
      <c r="B192" s="170">
        <v>9</v>
      </c>
      <c r="C192" s="170" t="s">
        <v>399</v>
      </c>
    </row>
    <row r="193" spans="1:3" ht="17" customHeight="1">
      <c r="A193" s="171" t="s">
        <v>478</v>
      </c>
      <c r="B193" s="172">
        <v>299</v>
      </c>
      <c r="C193" s="172" t="s">
        <v>399</v>
      </c>
    </row>
    <row r="194" spans="1:3" ht="17" customHeight="1">
      <c r="A194" s="173" t="s">
        <v>308</v>
      </c>
      <c r="B194" s="174">
        <v>3424</v>
      </c>
      <c r="C194" s="181">
        <v>1</v>
      </c>
    </row>
    <row r="195" spans="1:3" ht="14" customHeight="1">
      <c r="A195" s="200"/>
      <c r="B195" s="200"/>
      <c r="C195" s="200"/>
    </row>
    <row r="196" spans="1:3" ht="28" customHeight="1">
      <c r="A196" s="201" t="s">
        <v>479</v>
      </c>
      <c r="B196" s="201"/>
      <c r="C196" s="201"/>
    </row>
    <row r="198" spans="1:3" ht="19" customHeight="1">
      <c r="A198" s="167"/>
      <c r="B198" s="167"/>
      <c r="C198" s="167"/>
    </row>
    <row r="199" spans="1:3" ht="48" customHeight="1">
      <c r="A199" s="199" t="s">
        <v>480</v>
      </c>
      <c r="B199" s="199"/>
      <c r="C199" s="199"/>
    </row>
    <row r="200" spans="1:3" ht="35" customHeight="1">
      <c r="A200" s="168"/>
      <c r="B200" s="175" t="s">
        <v>411</v>
      </c>
      <c r="C200" s="177" t="s">
        <v>177</v>
      </c>
    </row>
    <row r="201" spans="1:3" ht="17" customHeight="1">
      <c r="A201" s="167"/>
      <c r="B201" s="169">
        <v>2017</v>
      </c>
      <c r="C201" s="169">
        <v>2017</v>
      </c>
    </row>
    <row r="202" spans="1:3" ht="17" customHeight="1">
      <c r="A202" s="147" t="s">
        <v>472</v>
      </c>
      <c r="B202" s="170">
        <v>514</v>
      </c>
      <c r="C202" s="180">
        <v>0.23</v>
      </c>
    </row>
    <row r="203" spans="1:3" ht="17" customHeight="1">
      <c r="A203" s="147" t="s">
        <v>473</v>
      </c>
      <c r="B203" s="170">
        <v>918</v>
      </c>
      <c r="C203" s="180">
        <v>0.41199999999999998</v>
      </c>
    </row>
    <row r="204" spans="1:3" ht="17" customHeight="1">
      <c r="A204" s="147" t="s">
        <v>474</v>
      </c>
      <c r="B204" s="170">
        <v>651</v>
      </c>
      <c r="C204" s="180">
        <v>0.29299999999999998</v>
      </c>
    </row>
    <row r="205" spans="1:3" ht="17" customHeight="1">
      <c r="A205" s="147" t="s">
        <v>475</v>
      </c>
      <c r="B205" s="170">
        <v>96</v>
      </c>
      <c r="C205" s="180">
        <v>4.2999999999999997E-2</v>
      </c>
    </row>
    <row r="206" spans="1:3" ht="17" customHeight="1">
      <c r="A206" s="147" t="s">
        <v>476</v>
      </c>
      <c r="B206" s="170">
        <v>48</v>
      </c>
      <c r="C206" s="180">
        <v>2.1999999999999999E-2</v>
      </c>
    </row>
    <row r="207" spans="1:3" ht="17" customHeight="1">
      <c r="A207" s="147" t="s">
        <v>477</v>
      </c>
      <c r="B207" s="170">
        <v>39</v>
      </c>
      <c r="C207" s="170" t="s">
        <v>399</v>
      </c>
    </row>
    <row r="208" spans="1:3" ht="17" customHeight="1">
      <c r="A208" s="171" t="s">
        <v>478</v>
      </c>
      <c r="B208" s="172">
        <v>1113</v>
      </c>
      <c r="C208" s="172" t="s">
        <v>399</v>
      </c>
    </row>
    <row r="209" spans="1:3" ht="17" customHeight="1">
      <c r="A209" s="173" t="s">
        <v>308</v>
      </c>
      <c r="B209" s="174">
        <v>3379</v>
      </c>
      <c r="C209" s="181">
        <v>1</v>
      </c>
    </row>
    <row r="210" spans="1:3" ht="14" customHeight="1">
      <c r="A210" s="200"/>
      <c r="B210" s="200"/>
      <c r="C210" s="200"/>
    </row>
    <row r="211" spans="1:3" ht="28" customHeight="1">
      <c r="A211" s="201" t="s">
        <v>479</v>
      </c>
      <c r="B211" s="201"/>
      <c r="C211" s="201"/>
    </row>
    <row r="213" spans="1:3" ht="19" customHeight="1">
      <c r="A213" s="167"/>
      <c r="B213" s="167"/>
      <c r="C213" s="167"/>
    </row>
    <row r="214" spans="1:3" ht="48" customHeight="1">
      <c r="A214" s="199" t="s">
        <v>481</v>
      </c>
      <c r="B214" s="199"/>
      <c r="C214" s="199"/>
    </row>
    <row r="215" spans="1:3" ht="35" customHeight="1">
      <c r="A215" s="168"/>
      <c r="B215" s="175" t="s">
        <v>411</v>
      </c>
      <c r="C215" s="177" t="s">
        <v>177</v>
      </c>
    </row>
    <row r="216" spans="1:3" ht="17" customHeight="1">
      <c r="A216" s="167"/>
      <c r="B216" s="169">
        <v>2017</v>
      </c>
      <c r="C216" s="169">
        <v>2017</v>
      </c>
    </row>
    <row r="217" spans="1:3" ht="17" customHeight="1">
      <c r="A217" s="147" t="s">
        <v>472</v>
      </c>
      <c r="B217" s="170">
        <v>331</v>
      </c>
      <c r="C217" s="180">
        <v>0.216</v>
      </c>
    </row>
    <row r="218" spans="1:3" ht="17" customHeight="1">
      <c r="A218" s="147" t="s">
        <v>473</v>
      </c>
      <c r="B218" s="170">
        <v>425</v>
      </c>
      <c r="C218" s="180">
        <v>0.27900000000000003</v>
      </c>
    </row>
    <row r="219" spans="1:3" ht="17" customHeight="1">
      <c r="A219" s="147" t="s">
        <v>474</v>
      </c>
      <c r="B219" s="170">
        <v>697</v>
      </c>
      <c r="C219" s="180">
        <v>0.46100000000000002</v>
      </c>
    </row>
    <row r="220" spans="1:3" ht="17" customHeight="1">
      <c r="A220" s="147" t="s">
        <v>475</v>
      </c>
      <c r="B220" s="170">
        <v>42</v>
      </c>
      <c r="C220" s="180">
        <v>2.7E-2</v>
      </c>
    </row>
    <row r="221" spans="1:3" ht="17" customHeight="1">
      <c r="A221" s="147" t="s">
        <v>476</v>
      </c>
      <c r="B221" s="170">
        <v>25</v>
      </c>
      <c r="C221" s="180">
        <v>1.6E-2</v>
      </c>
    </row>
    <row r="222" spans="1:3" ht="17" customHeight="1">
      <c r="A222" s="147" t="s">
        <v>477</v>
      </c>
      <c r="B222" s="170">
        <v>160</v>
      </c>
      <c r="C222" s="170" t="s">
        <v>399</v>
      </c>
    </row>
    <row r="223" spans="1:3" ht="17" customHeight="1">
      <c r="A223" s="171" t="s">
        <v>478</v>
      </c>
      <c r="B223" s="172">
        <v>1684</v>
      </c>
      <c r="C223" s="172" t="s">
        <v>399</v>
      </c>
    </row>
    <row r="224" spans="1:3" ht="17" customHeight="1">
      <c r="A224" s="173" t="s">
        <v>308</v>
      </c>
      <c r="B224" s="174">
        <v>3364</v>
      </c>
      <c r="C224" s="181">
        <v>1</v>
      </c>
    </row>
    <row r="225" spans="1:3" ht="14" customHeight="1">
      <c r="A225" s="200"/>
      <c r="B225" s="200"/>
      <c r="C225" s="200"/>
    </row>
    <row r="226" spans="1:3" ht="28" customHeight="1">
      <c r="A226" s="201" t="s">
        <v>479</v>
      </c>
      <c r="B226" s="201"/>
      <c r="C226" s="201"/>
    </row>
    <row r="228" spans="1:3" ht="19" customHeight="1">
      <c r="A228" s="167"/>
      <c r="B228" s="167"/>
      <c r="C228" s="167"/>
    </row>
    <row r="229" spans="1:3" ht="48" customHeight="1">
      <c r="A229" s="199" t="s">
        <v>482</v>
      </c>
      <c r="B229" s="199"/>
      <c r="C229" s="199"/>
    </row>
    <row r="230" spans="1:3" ht="35" customHeight="1">
      <c r="A230" s="168"/>
      <c r="B230" s="175" t="s">
        <v>411</v>
      </c>
      <c r="C230" s="177" t="s">
        <v>177</v>
      </c>
    </row>
    <row r="231" spans="1:3" ht="17" customHeight="1">
      <c r="A231" s="167"/>
      <c r="B231" s="169">
        <v>2017</v>
      </c>
      <c r="C231" s="169">
        <v>2017</v>
      </c>
    </row>
    <row r="232" spans="1:3" ht="17" customHeight="1">
      <c r="A232" s="147" t="s">
        <v>472</v>
      </c>
      <c r="B232" s="170">
        <v>502</v>
      </c>
      <c r="C232" s="180">
        <v>0.23400000000000001</v>
      </c>
    </row>
    <row r="233" spans="1:3" ht="17" customHeight="1">
      <c r="A233" s="147" t="s">
        <v>473</v>
      </c>
      <c r="B233" s="170">
        <v>901</v>
      </c>
      <c r="C233" s="180">
        <v>0.42499999999999999</v>
      </c>
    </row>
    <row r="234" spans="1:3" ht="17" customHeight="1">
      <c r="A234" s="147" t="s">
        <v>474</v>
      </c>
      <c r="B234" s="170">
        <v>608</v>
      </c>
      <c r="C234" s="180">
        <v>0.28799999999999998</v>
      </c>
    </row>
    <row r="235" spans="1:3" ht="17" customHeight="1">
      <c r="A235" s="147" t="s">
        <v>475</v>
      </c>
      <c r="B235" s="170">
        <v>77</v>
      </c>
      <c r="C235" s="180">
        <v>3.6999999999999998E-2</v>
      </c>
    </row>
    <row r="236" spans="1:3" ht="17" customHeight="1">
      <c r="A236" s="147" t="s">
        <v>476</v>
      </c>
      <c r="B236" s="170">
        <v>37</v>
      </c>
      <c r="C236" s="180">
        <v>1.7000000000000001E-2</v>
      </c>
    </row>
    <row r="237" spans="1:3" ht="17" customHeight="1">
      <c r="A237" s="147" t="s">
        <v>477</v>
      </c>
      <c r="B237" s="170">
        <v>63</v>
      </c>
      <c r="C237" s="170" t="s">
        <v>399</v>
      </c>
    </row>
    <row r="238" spans="1:3" ht="17" customHeight="1">
      <c r="A238" s="171" t="s">
        <v>478</v>
      </c>
      <c r="B238" s="172">
        <v>1187</v>
      </c>
      <c r="C238" s="172" t="s">
        <v>399</v>
      </c>
    </row>
    <row r="239" spans="1:3" ht="17" customHeight="1">
      <c r="A239" s="173" t="s">
        <v>308</v>
      </c>
      <c r="B239" s="174">
        <v>3375</v>
      </c>
      <c r="C239" s="181">
        <v>1</v>
      </c>
    </row>
    <row r="240" spans="1:3" ht="14" customHeight="1">
      <c r="A240" s="200"/>
      <c r="B240" s="200"/>
      <c r="C240" s="200"/>
    </row>
    <row r="241" spans="1:3" ht="28" customHeight="1">
      <c r="A241" s="201" t="s">
        <v>479</v>
      </c>
      <c r="B241" s="201"/>
      <c r="C241" s="201"/>
    </row>
    <row r="243" spans="1:3" ht="19" customHeight="1">
      <c r="A243" s="167"/>
      <c r="B243" s="167"/>
      <c r="C243" s="167"/>
    </row>
    <row r="244" spans="1:3" ht="48" customHeight="1">
      <c r="A244" s="199" t="s">
        <v>483</v>
      </c>
      <c r="B244" s="199"/>
      <c r="C244" s="199"/>
    </row>
    <row r="245" spans="1:3" ht="35" customHeight="1">
      <c r="A245" s="168"/>
      <c r="B245" s="175" t="s">
        <v>411</v>
      </c>
      <c r="C245" s="177" t="s">
        <v>177</v>
      </c>
    </row>
    <row r="246" spans="1:3" ht="17" customHeight="1">
      <c r="A246" s="167"/>
      <c r="B246" s="169">
        <v>2017</v>
      </c>
      <c r="C246" s="169">
        <v>2017</v>
      </c>
    </row>
    <row r="247" spans="1:3" ht="17" customHeight="1">
      <c r="A247" s="147" t="s">
        <v>472</v>
      </c>
      <c r="B247" s="170">
        <v>154</v>
      </c>
      <c r="C247" s="180">
        <v>0.14899999999999999</v>
      </c>
    </row>
    <row r="248" spans="1:3" ht="17" customHeight="1">
      <c r="A248" s="147" t="s">
        <v>473</v>
      </c>
      <c r="B248" s="170">
        <v>180</v>
      </c>
      <c r="C248" s="180">
        <v>0.17299999999999999</v>
      </c>
    </row>
    <row r="249" spans="1:3" ht="17" customHeight="1">
      <c r="A249" s="147" t="s">
        <v>474</v>
      </c>
      <c r="B249" s="170">
        <v>615</v>
      </c>
      <c r="C249" s="180">
        <v>0.6</v>
      </c>
    </row>
    <row r="250" spans="1:3" ht="17" customHeight="1">
      <c r="A250" s="147" t="s">
        <v>475</v>
      </c>
      <c r="B250" s="170">
        <v>43</v>
      </c>
      <c r="C250" s="180">
        <v>4.1000000000000002E-2</v>
      </c>
    </row>
    <row r="251" spans="1:3" ht="17" customHeight="1">
      <c r="A251" s="147" t="s">
        <v>476</v>
      </c>
      <c r="B251" s="170">
        <v>39</v>
      </c>
      <c r="C251" s="180">
        <v>3.7999999999999999E-2</v>
      </c>
    </row>
    <row r="252" spans="1:3" ht="17" customHeight="1">
      <c r="A252" s="147" t="s">
        <v>477</v>
      </c>
      <c r="B252" s="170">
        <v>269</v>
      </c>
      <c r="C252" s="170" t="s">
        <v>399</v>
      </c>
    </row>
    <row r="253" spans="1:3" ht="17" customHeight="1">
      <c r="A253" s="171" t="s">
        <v>478</v>
      </c>
      <c r="B253" s="172">
        <v>2047</v>
      </c>
      <c r="C253" s="172" t="s">
        <v>399</v>
      </c>
    </row>
    <row r="254" spans="1:3" ht="17" customHeight="1">
      <c r="A254" s="173" t="s">
        <v>308</v>
      </c>
      <c r="B254" s="174">
        <v>3347</v>
      </c>
      <c r="C254" s="181">
        <v>1</v>
      </c>
    </row>
    <row r="255" spans="1:3" ht="14" customHeight="1">
      <c r="A255" s="200"/>
      <c r="B255" s="200"/>
      <c r="C255" s="200"/>
    </row>
    <row r="256" spans="1:3" ht="28" customHeight="1">
      <c r="A256" s="201" t="s">
        <v>479</v>
      </c>
      <c r="B256" s="201"/>
      <c r="C256" s="201"/>
    </row>
    <row r="258" spans="1:3" ht="19" customHeight="1">
      <c r="A258" s="167"/>
      <c r="B258" s="167"/>
      <c r="C258" s="167"/>
    </row>
    <row r="259" spans="1:3" ht="48" customHeight="1">
      <c r="A259" s="199" t="s">
        <v>484</v>
      </c>
      <c r="B259" s="199"/>
      <c r="C259" s="199"/>
    </row>
    <row r="260" spans="1:3" ht="35" customHeight="1">
      <c r="A260" s="168"/>
      <c r="B260" s="175" t="s">
        <v>411</v>
      </c>
      <c r="C260" s="177" t="s">
        <v>177</v>
      </c>
    </row>
    <row r="261" spans="1:3" ht="17" customHeight="1">
      <c r="A261" s="167"/>
      <c r="B261" s="169">
        <v>2017</v>
      </c>
      <c r="C261" s="169">
        <v>2017</v>
      </c>
    </row>
    <row r="262" spans="1:3" ht="17" customHeight="1">
      <c r="A262" s="147" t="s">
        <v>472</v>
      </c>
      <c r="B262" s="170">
        <v>152</v>
      </c>
      <c r="C262" s="180">
        <v>0.14599999999999999</v>
      </c>
    </row>
    <row r="263" spans="1:3" ht="17" customHeight="1">
      <c r="A263" s="147" t="s">
        <v>473</v>
      </c>
      <c r="B263" s="170">
        <v>173</v>
      </c>
      <c r="C263" s="180">
        <v>0.16600000000000001</v>
      </c>
    </row>
    <row r="264" spans="1:3" ht="17" customHeight="1">
      <c r="A264" s="147" t="s">
        <v>474</v>
      </c>
      <c r="B264" s="170">
        <v>609</v>
      </c>
      <c r="C264" s="180">
        <v>0.59299999999999997</v>
      </c>
    </row>
    <row r="265" spans="1:3" ht="17" customHeight="1">
      <c r="A265" s="147" t="s">
        <v>475</v>
      </c>
      <c r="B265" s="170">
        <v>55</v>
      </c>
      <c r="C265" s="180">
        <v>5.2999999999999999E-2</v>
      </c>
    </row>
    <row r="266" spans="1:3" ht="17" customHeight="1">
      <c r="A266" s="147" t="s">
        <v>476</v>
      </c>
      <c r="B266" s="170">
        <v>43</v>
      </c>
      <c r="C266" s="180">
        <v>4.2000000000000003E-2</v>
      </c>
    </row>
    <row r="267" spans="1:3" ht="17" customHeight="1">
      <c r="A267" s="147" t="s">
        <v>477</v>
      </c>
      <c r="B267" s="170">
        <v>257</v>
      </c>
      <c r="C267" s="170" t="s">
        <v>399</v>
      </c>
    </row>
    <row r="268" spans="1:3" ht="17" customHeight="1">
      <c r="A268" s="171" t="s">
        <v>478</v>
      </c>
      <c r="B268" s="172">
        <v>2034</v>
      </c>
      <c r="C268" s="172" t="s">
        <v>399</v>
      </c>
    </row>
    <row r="269" spans="1:3" ht="17" customHeight="1">
      <c r="A269" s="173" t="s">
        <v>308</v>
      </c>
      <c r="B269" s="174">
        <v>3323</v>
      </c>
      <c r="C269" s="181">
        <v>1</v>
      </c>
    </row>
    <row r="270" spans="1:3" ht="14" customHeight="1">
      <c r="A270" s="200"/>
      <c r="B270" s="200"/>
      <c r="C270" s="200"/>
    </row>
    <row r="271" spans="1:3" ht="28" customHeight="1">
      <c r="A271" s="201" t="s">
        <v>479</v>
      </c>
      <c r="B271" s="201"/>
      <c r="C271" s="201"/>
    </row>
    <row r="273" spans="1:3" ht="19" customHeight="1">
      <c r="A273" s="167"/>
      <c r="B273" s="167"/>
      <c r="C273" s="167"/>
    </row>
    <row r="274" spans="1:3" ht="48" customHeight="1">
      <c r="A274" s="199" t="s">
        <v>485</v>
      </c>
      <c r="B274" s="199"/>
      <c r="C274" s="199"/>
    </row>
    <row r="275" spans="1:3" ht="35" customHeight="1">
      <c r="A275" s="168"/>
      <c r="B275" s="175" t="s">
        <v>411</v>
      </c>
      <c r="C275" s="177" t="s">
        <v>177</v>
      </c>
    </row>
    <row r="276" spans="1:3" ht="17" customHeight="1">
      <c r="A276" s="167"/>
      <c r="B276" s="169">
        <v>2017</v>
      </c>
      <c r="C276" s="169">
        <v>2017</v>
      </c>
    </row>
    <row r="277" spans="1:3" ht="17" customHeight="1">
      <c r="A277" s="147" t="s">
        <v>472</v>
      </c>
      <c r="B277" s="170">
        <v>1082</v>
      </c>
      <c r="C277" s="180">
        <v>0.34200000000000003</v>
      </c>
    </row>
    <row r="278" spans="1:3" ht="17" customHeight="1">
      <c r="A278" s="147" t="s">
        <v>473</v>
      </c>
      <c r="B278" s="170">
        <v>1558</v>
      </c>
      <c r="C278" s="180">
        <v>0.497</v>
      </c>
    </row>
    <row r="279" spans="1:3" ht="17" customHeight="1">
      <c r="A279" s="147" t="s">
        <v>474</v>
      </c>
      <c r="B279" s="170">
        <v>324</v>
      </c>
      <c r="C279" s="180">
        <v>0.10299999999999999</v>
      </c>
    </row>
    <row r="280" spans="1:3" ht="17" customHeight="1">
      <c r="A280" s="147" t="s">
        <v>475</v>
      </c>
      <c r="B280" s="170">
        <v>133</v>
      </c>
      <c r="C280" s="180">
        <v>4.2000000000000003E-2</v>
      </c>
    </row>
    <row r="281" spans="1:3" ht="17" customHeight="1">
      <c r="A281" s="147" t="s">
        <v>476</v>
      </c>
      <c r="B281" s="170">
        <v>49</v>
      </c>
      <c r="C281" s="180">
        <v>1.4999999999999999E-2</v>
      </c>
    </row>
    <row r="282" spans="1:3" ht="17" customHeight="1">
      <c r="A282" s="147" t="s">
        <v>477</v>
      </c>
      <c r="B282" s="170">
        <v>10</v>
      </c>
      <c r="C282" s="170" t="s">
        <v>399</v>
      </c>
    </row>
    <row r="283" spans="1:3" ht="17" customHeight="1">
      <c r="A283" s="171" t="s">
        <v>478</v>
      </c>
      <c r="B283" s="172">
        <v>226</v>
      </c>
      <c r="C283" s="172" t="s">
        <v>399</v>
      </c>
    </row>
    <row r="284" spans="1:3" ht="17" customHeight="1">
      <c r="A284" s="173" t="s">
        <v>308</v>
      </c>
      <c r="B284" s="174">
        <v>3382</v>
      </c>
      <c r="C284" s="181">
        <v>1</v>
      </c>
    </row>
    <row r="285" spans="1:3" ht="14" customHeight="1">
      <c r="A285" s="200"/>
      <c r="B285" s="200"/>
      <c r="C285" s="200"/>
    </row>
    <row r="286" spans="1:3" ht="28" customHeight="1">
      <c r="A286" s="201" t="s">
        <v>479</v>
      </c>
      <c r="B286" s="201"/>
      <c r="C286" s="201"/>
    </row>
    <row r="288" spans="1:3" ht="19" customHeight="1">
      <c r="A288" s="167"/>
      <c r="B288" s="167"/>
      <c r="C288" s="167"/>
    </row>
    <row r="289" spans="1:3" ht="48" customHeight="1">
      <c r="A289" s="199" t="s">
        <v>486</v>
      </c>
      <c r="B289" s="199"/>
      <c r="C289" s="199"/>
    </row>
    <row r="290" spans="1:3" ht="35" customHeight="1">
      <c r="A290" s="168"/>
      <c r="B290" s="175" t="s">
        <v>411</v>
      </c>
      <c r="C290" s="177" t="s">
        <v>177</v>
      </c>
    </row>
    <row r="291" spans="1:3" ht="17" customHeight="1">
      <c r="A291" s="167"/>
      <c r="B291" s="169">
        <v>2017</v>
      </c>
      <c r="C291" s="169">
        <v>2017</v>
      </c>
    </row>
    <row r="292" spans="1:3" ht="17" customHeight="1">
      <c r="A292" s="147" t="s">
        <v>472</v>
      </c>
      <c r="B292" s="170">
        <v>508</v>
      </c>
      <c r="C292" s="180">
        <v>0.26400000000000001</v>
      </c>
    </row>
    <row r="293" spans="1:3" ht="17" customHeight="1">
      <c r="A293" s="147" t="s">
        <v>473</v>
      </c>
      <c r="B293" s="170">
        <v>789</v>
      </c>
      <c r="C293" s="180">
        <v>0.41199999999999998</v>
      </c>
    </row>
    <row r="294" spans="1:3" ht="17" customHeight="1">
      <c r="A294" s="147" t="s">
        <v>474</v>
      </c>
      <c r="B294" s="170">
        <v>519</v>
      </c>
      <c r="C294" s="180">
        <v>0.27200000000000002</v>
      </c>
    </row>
    <row r="295" spans="1:3" ht="17" customHeight="1">
      <c r="A295" s="147" t="s">
        <v>475</v>
      </c>
      <c r="B295" s="170">
        <v>64</v>
      </c>
      <c r="C295" s="180">
        <v>3.3000000000000002E-2</v>
      </c>
    </row>
    <row r="296" spans="1:3" ht="17" customHeight="1">
      <c r="A296" s="147" t="s">
        <v>476</v>
      </c>
      <c r="B296" s="170">
        <v>35</v>
      </c>
      <c r="C296" s="180">
        <v>1.7999999999999999E-2</v>
      </c>
    </row>
    <row r="297" spans="1:3" ht="17" customHeight="1">
      <c r="A297" s="147" t="s">
        <v>477</v>
      </c>
      <c r="B297" s="170">
        <v>48</v>
      </c>
      <c r="C297" s="170" t="s">
        <v>399</v>
      </c>
    </row>
    <row r="298" spans="1:3" ht="17" customHeight="1">
      <c r="A298" s="171" t="s">
        <v>478</v>
      </c>
      <c r="B298" s="172">
        <v>1356</v>
      </c>
      <c r="C298" s="172" t="s">
        <v>399</v>
      </c>
    </row>
    <row r="299" spans="1:3" ht="17" customHeight="1">
      <c r="A299" s="173" t="s">
        <v>308</v>
      </c>
      <c r="B299" s="174">
        <v>3319</v>
      </c>
      <c r="C299" s="181">
        <v>1</v>
      </c>
    </row>
    <row r="300" spans="1:3" ht="14" customHeight="1">
      <c r="A300" s="200"/>
      <c r="B300" s="200"/>
      <c r="C300" s="200"/>
    </row>
    <row r="301" spans="1:3" ht="28" customHeight="1">
      <c r="A301" s="201" t="s">
        <v>479</v>
      </c>
      <c r="B301" s="201"/>
      <c r="C301" s="201"/>
    </row>
    <row r="303" spans="1:3" ht="16" customHeight="1">
      <c r="A303" s="178" t="s">
        <v>487</v>
      </c>
    </row>
    <row r="304" spans="1:3" ht="16" customHeight="1">
      <c r="A304" s="179" t="s">
        <v>488</v>
      </c>
    </row>
    <row r="305" spans="1:1" ht="16" customHeight="1">
      <c r="A305" s="179" t="s">
        <v>489</v>
      </c>
    </row>
  </sheetData>
  <mergeCells count="70">
    <mergeCell ref="A289:C289"/>
    <mergeCell ref="A300:C300"/>
    <mergeCell ref="A301:C301"/>
    <mergeCell ref="A259:C259"/>
    <mergeCell ref="A270:C270"/>
    <mergeCell ref="A271:C271"/>
    <mergeCell ref="A274:C274"/>
    <mergeCell ref="A285:C285"/>
    <mergeCell ref="A286:C286"/>
    <mergeCell ref="A256:C256"/>
    <mergeCell ref="A199:C199"/>
    <mergeCell ref="A210:C210"/>
    <mergeCell ref="A211:C211"/>
    <mergeCell ref="A214:C214"/>
    <mergeCell ref="A225:C225"/>
    <mergeCell ref="A226:C226"/>
    <mergeCell ref="A229:C229"/>
    <mergeCell ref="A240:C240"/>
    <mergeCell ref="A241:C241"/>
    <mergeCell ref="A244:C244"/>
    <mergeCell ref="A255:C255"/>
    <mergeCell ref="A196:C196"/>
    <mergeCell ref="B110:D110"/>
    <mergeCell ref="E110:G110"/>
    <mergeCell ref="A132:G132"/>
    <mergeCell ref="B133:D133"/>
    <mergeCell ref="E133:G133"/>
    <mergeCell ref="A144:G144"/>
    <mergeCell ref="B145:D145"/>
    <mergeCell ref="E145:G145"/>
    <mergeCell ref="A162:C162"/>
    <mergeCell ref="A184:C184"/>
    <mergeCell ref="A195:C195"/>
    <mergeCell ref="A109:G109"/>
    <mergeCell ref="A73:K73"/>
    <mergeCell ref="B74:F74"/>
    <mergeCell ref="G74:K74"/>
    <mergeCell ref="A83:K83"/>
    <mergeCell ref="A84:K84"/>
    <mergeCell ref="A88:E88"/>
    <mergeCell ref="B89:C89"/>
    <mergeCell ref="D89:E89"/>
    <mergeCell ref="A101:G101"/>
    <mergeCell ref="B102:D102"/>
    <mergeCell ref="E102:G102"/>
    <mergeCell ref="A70:K70"/>
    <mergeCell ref="A41:K41"/>
    <mergeCell ref="A42:K42"/>
    <mergeCell ref="A45:K45"/>
    <mergeCell ref="B46:F46"/>
    <mergeCell ref="G46:K46"/>
    <mergeCell ref="A55:K55"/>
    <mergeCell ref="A56:K56"/>
    <mergeCell ref="A59:K59"/>
    <mergeCell ref="B60:F60"/>
    <mergeCell ref="G60:K60"/>
    <mergeCell ref="A69:K69"/>
    <mergeCell ref="B32:F32"/>
    <mergeCell ref="G32:K32"/>
    <mergeCell ref="A3:K3"/>
    <mergeCell ref="B4:F4"/>
    <mergeCell ref="G4:K4"/>
    <mergeCell ref="A13:K13"/>
    <mergeCell ref="A14:K14"/>
    <mergeCell ref="A17:K17"/>
    <mergeCell ref="B18:F18"/>
    <mergeCell ref="G18:K18"/>
    <mergeCell ref="A27:K27"/>
    <mergeCell ref="A28:K28"/>
    <mergeCell ref="A31:K31"/>
  </mergeCells>
  <pageMargins left="0.05" right="0.05" top="0.5" bottom="0.5" header="0" footer="0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DASHBOARD</vt:lpstr>
      <vt:lpstr>DASHBOARD_DEMOGRAPHICS</vt:lpstr>
      <vt:lpstr>DASHBOARD_TRENDING</vt:lpstr>
      <vt:lpstr>CORE SURVEY</vt:lpstr>
      <vt:lpstr>WORK LIFE-TELEWORK</vt:lpstr>
      <vt:lpstr>DEMOGRAPHICS</vt:lpstr>
      <vt:lpstr>TREND CORE SURVEY</vt:lpstr>
      <vt:lpstr>TREND WORK LIFE-TELEWORK</vt:lpstr>
      <vt:lpstr>ASI</vt:lpstr>
    </vt:vector>
  </TitlesOfParts>
  <Company>Westat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FEVS AES 2017</dc:title>
  <dc:creator>Westat</dc:creator>
  <cp:lastModifiedBy>SEC</cp:lastModifiedBy>
  <cp:lastPrinted>2016-06-28T18:06:48Z</cp:lastPrinted>
  <dcterms:created xsi:type="dcterms:W3CDTF">2014-06-02T13:58:11Z</dcterms:created>
  <dcterms:modified xsi:type="dcterms:W3CDTF">2017-11-01T14:39:56Z</dcterms:modified>
</cp:coreProperties>
</file>